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xl/revisions/userNames.xml" ContentType="application/vnd.openxmlformats-officedocument.spreadsheetml.userNam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drawings/drawing22.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revisions/revisionLog11.xml" ContentType="application/vnd.openxmlformats-officedocument.spreadsheetml.revisionLo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customXml/itemProps2.xml" ContentType="application/vnd.openxmlformats-officedocument.customXmlProperties+xml"/>
  <Override PartName="/xl/revisions/revisionLog1.xml" ContentType="application/vnd.openxmlformats-officedocument.spreadsheetml.revisionLo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23.xml" ContentType="application/vnd.openxmlformats-officedocument.drawing+xml"/>
  <Override PartName="/xl/revisions/revisionHeaders.xml" ContentType="application/vnd.openxmlformats-officedocument.spreadsheetml.revisionHeaders+xml"/>
  <Override PartName="/xl/revisions/revisionLog111.xml" ContentType="application/vnd.openxmlformats-officedocument.spreadsheetml.revisionLo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200" windowHeight="10460" tabRatio="649" firstSheet="1" activeTab="15"/>
  </bookViews>
  <sheets>
    <sheet name="PopTypes_Dropdown" sheetId="1" state="hidden" r:id="rId1"/>
    <sheet name="1A" sheetId="3" r:id="rId2"/>
    <sheet name="1B" sheetId="4" r:id="rId3"/>
    <sheet name="2A" sheetId="5" r:id="rId4"/>
    <sheet name="2B" sheetId="6" r:id="rId5"/>
    <sheet name="ESDS-Lookup-Table" sheetId="8" state="hidden" r:id="rId6"/>
    <sheet name="3" sheetId="9" r:id="rId7"/>
    <sheet name="5" sheetId="11" r:id="rId8"/>
    <sheet name="6A" sheetId="12" r:id="rId9"/>
    <sheet name="6B" sheetId="13" r:id="rId10"/>
    <sheet name="6E" sheetId="16" r:id="rId11"/>
    <sheet name="7A" sheetId="17" r:id="rId12"/>
    <sheet name="8A" sheetId="19" r:id="rId13"/>
    <sheet name="8B" sheetId="20" r:id="rId14"/>
    <sheet name="8C" sheetId="21" r:id="rId15"/>
    <sheet name="8D" sheetId="22" r:id="rId16"/>
    <sheet name="8E" sheetId="23" r:id="rId17"/>
    <sheet name="8E(2)" sheetId="24" r:id="rId18"/>
    <sheet name="8F" sheetId="25" r:id="rId19"/>
    <sheet name="9A" sheetId="26" r:id="rId20"/>
    <sheet name="9B" sheetId="27" r:id="rId21"/>
    <sheet name="9C" sheetId="28" r:id="rId22"/>
    <sheet name="9D" sheetId="29" r:id="rId23"/>
    <sheet name="9E" sheetId="30" r:id="rId24"/>
    <sheet name="HTF ROLLUP" sheetId="33" state="hidden" r:id="rId25"/>
    <sheet name="LIHTC_Dropdowns" sheetId="34" state="hidden" r:id="rId26"/>
    <sheet name="Sheet1" sheetId="35" r:id="rId27"/>
    <sheet name=" 2C NA" sheetId="7" r:id="rId28"/>
    <sheet name="4 NA " sheetId="10" r:id="rId29"/>
    <sheet name="6C NA" sheetId="14" r:id="rId30"/>
    <sheet name="6D NA" sheetId="15" r:id="rId31"/>
    <sheet name="7B NA" sheetId="18" r:id="rId32"/>
    <sheet name="11A NA" sheetId="31" r:id="rId33"/>
    <sheet name="11B NA" sheetId="32" r:id="rId34"/>
    <sheet name="Definitions" sheetId="2" r:id="rId35"/>
  </sheets>
  <externalReferences>
    <externalReference r:id="rId36"/>
  </externalReferences>
  <definedNames>
    <definedName name="DevFees">LIHTC_Dropdowns!$F$189:$F$194</definedName>
    <definedName name="eligible_tribes">LIHTC_Dropdowns!$F$201:$F$214</definedName>
    <definedName name="federal_funding_sources">LIHTC_Dropdowns!$F$171:$F$177</definedName>
    <definedName name="higher_income">LIHTC_Dropdowns!$F$2:$F$16</definedName>
    <definedName name="Historic">LIHTC_Dropdowns!$F$197:$F$199</definedName>
    <definedName name="Homeless75">LIHTC_Dropdowns!$F$126:$F$127</definedName>
    <definedName name="in_within">LIHTC_Dropdowns!$F$229:$F$233</definedName>
    <definedName name="Inc_Higher">LIHTC_Dropdowns!$F$18:$F$38</definedName>
    <definedName name="Inc_Lower">LIHTC_Dropdowns!$F$69:$F$89</definedName>
    <definedName name="Inc_percent">LIHTC_Dropdowns!$F$91:$F$100</definedName>
    <definedName name="Incomes_4_Perc">LIHTC_Dropdowns!$B$11:$B$17</definedName>
    <definedName name="job_centers">LIHTC_Dropdowns!$F$235:$F$284</definedName>
    <definedName name="KC_HTF">LIHTC_Dropdowns!$F$179:$F$181</definedName>
    <definedName name="KC_only">LIHTC_Dropdowns!$F$221:$F$223</definedName>
    <definedName name="KC_OppArea">LIHTC_Dropdowns!$F$225:$F$227</definedName>
    <definedName name="leveraging_public_resources_10">LIHTC_Dropdowns!$B$65:$B$68</definedName>
    <definedName name="leveraging_taxable_bonds_7">LIHTC_Dropdowns!$B$70:$B$77</definedName>
    <definedName name="LIH_Commit">LIHTC_Dropdowns!$B$2:$B$8</definedName>
    <definedName name="LIH40percent">LIHTC_Dropdowns!$B$106:$B$107</definedName>
    <definedName name="LIH50percent">LIHTC_Dropdowns!$B$109:$B$113</definedName>
    <definedName name="LIH60percent">LIHTC_Dropdowns!$B$115:$B$120</definedName>
    <definedName name="local_funding_counties">LIHTC_Dropdowns!$F$140:$F$147</definedName>
    <definedName name="local_funding_sources">LIHTC_Dropdowns!$F$149:$F$161</definedName>
    <definedName name="local_funding_types">LIHTC_Dropdowns!$F$163:$F$169</definedName>
    <definedName name="Location_eff">LIHTC_Dropdowns!$F$216:$F$219</definedName>
    <definedName name="lower_income">LIHTC_Dropdowns!$F$40:$F$67</definedName>
    <definedName name="m">#REF!</definedName>
    <definedName name="mna">#REF!</definedName>
    <definedName name="na">#REF!</definedName>
    <definedName name="nahalfto5">#REF!</definedName>
    <definedName name="nato123">#REF!</definedName>
    <definedName name="nato5">#REF!</definedName>
    <definedName name="NP_Sponsor">LIHTC_Dropdowns!$F$286:$F$289</definedName>
    <definedName name="NP_Sponsor_4_Perc">LIHTC_Dropdowns!$B$101:$B$103</definedName>
    <definedName name="PBRA_units">LIHTC_Dropdowns!$F$183:$F$186</definedName>
    <definedName name="Population_Types">PopTypes_Dropdown!$B$3:$B$21</definedName>
    <definedName name="_xlnm.Print_Area" localSheetId="27">' 2C NA'!$B$12:$J$142</definedName>
    <definedName name="_xlnm.Print_Area" localSheetId="32">'11A NA'!$B$13:$O$163</definedName>
    <definedName name="_xlnm.Print_Area" localSheetId="33">'11B NA'!$B$13:$O$154</definedName>
    <definedName name="_xlnm.Print_Area" localSheetId="1">'1A'!$B$2:$Q$60</definedName>
    <definedName name="_xlnm.Print_Area" localSheetId="2">'1B'!$B$2:$M$25</definedName>
    <definedName name="_xlnm.Print_Area" localSheetId="3">'2A'!$B$2:$N$23</definedName>
    <definedName name="_xlnm.Print_Area" localSheetId="4">'2B'!$B$12:$P$35</definedName>
    <definedName name="_xlnm.Print_Area" localSheetId="6">'3'!$B$11:$I$44</definedName>
    <definedName name="_xlnm.Print_Area" localSheetId="28">'4 NA '!$B$2:$H$27</definedName>
    <definedName name="_xlnm.Print_Area" localSheetId="7">'5'!$B$8:$H$78</definedName>
    <definedName name="_xlnm.Print_Area" localSheetId="8">'6A'!$B$10:$V$121</definedName>
    <definedName name="_xlnm.Print_Area" localSheetId="9">'6B'!$B$6:$L$101</definedName>
    <definedName name="_xlnm.Print_Area" localSheetId="29">'6C NA'!$B$10:$L$123</definedName>
    <definedName name="_xlnm.Print_Area" localSheetId="30">'6D NA'!$B$6:$H$53</definedName>
    <definedName name="_xlnm.Print_Area" localSheetId="10">'6E'!$B$2:$K$54</definedName>
    <definedName name="_xlnm.Print_Area" localSheetId="11">'7A'!$B$8:$O$44</definedName>
    <definedName name="_xlnm.Print_Area" localSheetId="31">'7B NA'!$B$10:$N$109</definedName>
    <definedName name="_xlnm.Print_Area" localSheetId="12">'8A'!$B$2:$O$25</definedName>
    <definedName name="_xlnm.Print_Area" localSheetId="13">'8B'!$B$6:$J$37</definedName>
    <definedName name="_xlnm.Print_Area" localSheetId="14">'8C'!$B$8:$L$39</definedName>
    <definedName name="_xlnm.Print_Area" localSheetId="15">'8D'!$B$12:$Q$51</definedName>
    <definedName name="_xlnm.Print_Area" localSheetId="16">'8E'!$B$18:$Q$179</definedName>
    <definedName name="_xlnm.Print_Area" localSheetId="17">'8E(2)'!$B$8:$Q$169</definedName>
    <definedName name="_xlnm.Print_Area" localSheetId="18">'8F'!$B$7:$F$48</definedName>
    <definedName name="_xlnm.Print_Area" localSheetId="19">'9A'!$B$2:$I$81</definedName>
    <definedName name="_xlnm.Print_Area" localSheetId="20">'9B'!$B$7:$Y$36</definedName>
    <definedName name="_xlnm.Print_Area" localSheetId="21">'9C'!$B$12:$M$42</definedName>
    <definedName name="_xlnm.Print_Area" localSheetId="22">'9D'!$B$15:$L$47</definedName>
    <definedName name="_xlnm.Print_Area" localSheetId="23">'9E'!$B$7:$K$25</definedName>
    <definedName name="_xlnm.Print_Area" localSheetId="34">Definitions!$A$1:$L$44</definedName>
    <definedName name="_xlnm.Print_Titles" localSheetId="8">'6A'!$10:$18</definedName>
    <definedName name="_xlnm.Print_Titles" localSheetId="9">'6B'!$6:$12</definedName>
    <definedName name="_xlnm.Print_Titles" localSheetId="29">'6C NA'!$10:$19</definedName>
    <definedName name="PriorityPopulations10">LIHTC_Dropdowns!$B$43:$B$46</definedName>
    <definedName name="PriorityPopulations20">LIHTC_Dropdowns!$B$48:$B$51</definedName>
    <definedName name="Project_Based_Rental_Assistance">LIHTC_Dropdowns!$B$58:$B$62</definedName>
    <definedName name="property_type_10">LIHTC_Dropdowns!$B$88:$B$92</definedName>
    <definedName name="savem12345">#REF!</definedName>
    <definedName name="savem3">#REF!</definedName>
    <definedName name="savem5">#REF!</definedName>
    <definedName name="senior_housing_10">LIHTC_Dropdowns!$B$53:$B$54</definedName>
    <definedName name="SpecNeeds20">LIHTC_Dropdowns!$F$130:$F$138</definedName>
    <definedName name="TDC_Limit">LIHTC_Dropdowns!$F$291:$F$292</definedName>
    <definedName name="toma12345">#REF!</definedName>
    <definedName name="tomna">#REF!</definedName>
    <definedName name="tomna123456">#REF!</definedName>
    <definedName name="tomna5">#REF!</definedName>
    <definedName name="tona">#REF!</definedName>
    <definedName name="tona1">#REF!</definedName>
    <definedName name="tona10">#REF!</definedName>
    <definedName name="tona123">#REF!</definedName>
    <definedName name="tona12345">#REF!</definedName>
    <definedName name="tona12345678910">#REF!</definedName>
    <definedName name="tona1246">#REF!</definedName>
    <definedName name="tona2">#REF!</definedName>
    <definedName name="tona235">#REF!</definedName>
    <definedName name="tona257">#REF!</definedName>
    <definedName name="tona3">#REF!</definedName>
    <definedName name="tona37">#REF!</definedName>
    <definedName name="tona4">#REF!</definedName>
    <definedName name="tona5">#REF!</definedName>
    <definedName name="tona68">#REF!</definedName>
    <definedName name="tona7">#REF!</definedName>
    <definedName name="Years">LIHTC_Dropdowns!$F$102:$F$124</definedName>
    <definedName name="Years_4_Perc">LIHTC_Dropdowns!$B$19:$B$41</definedName>
    <definedName name="Z_1A40067C_0AC1_4C99_AB38_50E48336F373_.wvu.Cols" localSheetId="27" hidden="1">' 2C NA'!$I:$I</definedName>
    <definedName name="Z_1A40067C_0AC1_4C99_AB38_50E48336F373_.wvu.PrintArea" localSheetId="27" hidden="1">' 2C NA'!$B$12:$J$142</definedName>
    <definedName name="Z_1A40067C_0AC1_4C99_AB38_50E48336F373_.wvu.PrintArea" localSheetId="32" hidden="1">'11A NA'!$B$13:$O$163</definedName>
    <definedName name="Z_1A40067C_0AC1_4C99_AB38_50E48336F373_.wvu.PrintArea" localSheetId="33" hidden="1">'11B NA'!$B$13:$O$154</definedName>
    <definedName name="Z_1A40067C_0AC1_4C99_AB38_50E48336F373_.wvu.PrintArea" localSheetId="1" hidden="1">'1A'!$B$2:$Q$60</definedName>
    <definedName name="Z_1A40067C_0AC1_4C99_AB38_50E48336F373_.wvu.PrintArea" localSheetId="2" hidden="1">'1B'!$B$2:$M$25</definedName>
    <definedName name="Z_1A40067C_0AC1_4C99_AB38_50E48336F373_.wvu.PrintArea" localSheetId="3" hidden="1">'2A'!$B$2:$N$23</definedName>
    <definedName name="Z_1A40067C_0AC1_4C99_AB38_50E48336F373_.wvu.PrintArea" localSheetId="4" hidden="1">'2B'!$B$12:$P$35</definedName>
    <definedName name="Z_1A40067C_0AC1_4C99_AB38_50E48336F373_.wvu.PrintArea" localSheetId="6" hidden="1">'3'!$B$11:$I$44</definedName>
    <definedName name="Z_1A40067C_0AC1_4C99_AB38_50E48336F373_.wvu.PrintArea" localSheetId="28" hidden="1">'4 NA '!$B$2:$H$27</definedName>
    <definedName name="Z_1A40067C_0AC1_4C99_AB38_50E48336F373_.wvu.PrintArea" localSheetId="7" hidden="1">'5'!$B$8:$H$78</definedName>
    <definedName name="Z_1A40067C_0AC1_4C99_AB38_50E48336F373_.wvu.PrintArea" localSheetId="8" hidden="1">'6A'!$B$10:$V$121</definedName>
    <definedName name="Z_1A40067C_0AC1_4C99_AB38_50E48336F373_.wvu.PrintArea" localSheetId="9" hidden="1">'6B'!$B$6:$L$101</definedName>
    <definedName name="Z_1A40067C_0AC1_4C99_AB38_50E48336F373_.wvu.PrintArea" localSheetId="29" hidden="1">'6C NA'!$B$10:$L$123</definedName>
    <definedName name="Z_1A40067C_0AC1_4C99_AB38_50E48336F373_.wvu.PrintArea" localSheetId="30" hidden="1">'6D NA'!$B$6:$H$53</definedName>
    <definedName name="Z_1A40067C_0AC1_4C99_AB38_50E48336F373_.wvu.PrintArea" localSheetId="10" hidden="1">'6E'!$B$2:$K$54</definedName>
    <definedName name="Z_1A40067C_0AC1_4C99_AB38_50E48336F373_.wvu.PrintArea" localSheetId="11" hidden="1">'7A'!$B$8:$O$44</definedName>
    <definedName name="Z_1A40067C_0AC1_4C99_AB38_50E48336F373_.wvu.PrintArea" localSheetId="31" hidden="1">'7B NA'!$B$10:$N$109</definedName>
    <definedName name="Z_1A40067C_0AC1_4C99_AB38_50E48336F373_.wvu.PrintArea" localSheetId="12" hidden="1">'8A'!$B$2:$O$25</definedName>
    <definedName name="Z_1A40067C_0AC1_4C99_AB38_50E48336F373_.wvu.PrintArea" localSheetId="13" hidden="1">'8B'!$B$6:$J$37</definedName>
    <definedName name="Z_1A40067C_0AC1_4C99_AB38_50E48336F373_.wvu.PrintArea" localSheetId="14" hidden="1">'8C'!$B$8:$L$39</definedName>
    <definedName name="Z_1A40067C_0AC1_4C99_AB38_50E48336F373_.wvu.PrintArea" localSheetId="15" hidden="1">'8D'!$B$12:$Q$51</definedName>
    <definedName name="Z_1A40067C_0AC1_4C99_AB38_50E48336F373_.wvu.PrintArea" localSheetId="16" hidden="1">'8E'!$B$18:$Q$179</definedName>
    <definedName name="Z_1A40067C_0AC1_4C99_AB38_50E48336F373_.wvu.PrintArea" localSheetId="17" hidden="1">'8E(2)'!$B$8:$Q$169</definedName>
    <definedName name="Z_1A40067C_0AC1_4C99_AB38_50E48336F373_.wvu.PrintArea" localSheetId="18" hidden="1">'8F'!$B$7:$F$48</definedName>
    <definedName name="Z_1A40067C_0AC1_4C99_AB38_50E48336F373_.wvu.PrintArea" localSheetId="19" hidden="1">'9A'!$B$2:$I$81</definedName>
    <definedName name="Z_1A40067C_0AC1_4C99_AB38_50E48336F373_.wvu.PrintArea" localSheetId="20" hidden="1">'9B'!$B$7:$Y$36</definedName>
    <definedName name="Z_1A40067C_0AC1_4C99_AB38_50E48336F373_.wvu.PrintArea" localSheetId="21" hidden="1">'9C'!$B$12:$M$42</definedName>
    <definedName name="Z_1A40067C_0AC1_4C99_AB38_50E48336F373_.wvu.PrintArea" localSheetId="22" hidden="1">'9D'!$B$15:$L$47</definedName>
    <definedName name="Z_1A40067C_0AC1_4C99_AB38_50E48336F373_.wvu.PrintArea" localSheetId="23" hidden="1">'9E'!$B$7:$K$25</definedName>
    <definedName name="Z_1A40067C_0AC1_4C99_AB38_50E48336F373_.wvu.PrintArea" localSheetId="34" hidden="1">Definitions!$A$1:$L$44</definedName>
    <definedName name="Z_1A40067C_0AC1_4C99_AB38_50E48336F373_.wvu.PrintTitles" localSheetId="8" hidden="1">'6A'!$10:$18</definedName>
    <definedName name="Z_1A40067C_0AC1_4C99_AB38_50E48336F373_.wvu.PrintTitles" localSheetId="9" hidden="1">'6B'!$6:$12</definedName>
    <definedName name="Z_1A40067C_0AC1_4C99_AB38_50E48336F373_.wvu.PrintTitles" localSheetId="29" hidden="1">'6C NA'!$10:$19</definedName>
    <definedName name="zn">#REF!</definedName>
    <definedName name="zna100">[1]Key!#REF!</definedName>
    <definedName name="zna19">[1]Key!#REF!</definedName>
    <definedName name="zna58">[1]Key!#REF!</definedName>
    <definedName name="zna68">[1]Key!#REF!</definedName>
    <definedName name="zo">#REF!</definedName>
  </definedNames>
  <calcPr calcId="125725"/>
  <customWorkbookViews>
    <customWorkbookView name="msharts - Personal View" guid="{1A40067C-0AC1-4C99-AB38-50E48336F373}" mergeInterval="0" personalView="1" maximized="1" xWindow="1" yWindow="1" windowWidth="1280" windowHeight="698" activeSheetId="22"/>
  </customWorkbookViews>
</workbook>
</file>

<file path=xl/calcChain.xml><?xml version="1.0" encoding="utf-8"?>
<calcChain xmlns="http://schemas.openxmlformats.org/spreadsheetml/2006/main">
  <c r="G24" i="7" a="1"/>
  <c r="G24" s="1"/>
  <c r="D15" l="1"/>
  <c r="I130"/>
  <c r="G130" a="1"/>
  <c r="G130" s="1"/>
  <c r="I129"/>
  <c r="G129" a="1"/>
  <c r="G129" s="1"/>
  <c r="I128"/>
  <c r="G128" a="1"/>
  <c r="G128" s="1"/>
  <c r="I127"/>
  <c r="G127" a="1"/>
  <c r="G127" s="1"/>
  <c r="I126"/>
  <c r="H131" s="1"/>
  <c r="H140" s="1"/>
  <c r="G126" a="1"/>
  <c r="G126" s="1"/>
  <c r="I121"/>
  <c r="G121" a="1"/>
  <c r="G121" s="1"/>
  <c r="I120"/>
  <c r="G120" a="1"/>
  <c r="G120" s="1"/>
  <c r="I119"/>
  <c r="G119" a="1"/>
  <c r="G119" s="1"/>
  <c r="I118"/>
  <c r="G118"/>
  <c r="G118" a="1"/>
  <c r="I117"/>
  <c r="G117" a="1"/>
  <c r="G117" s="1"/>
  <c r="I116"/>
  <c r="G116" a="1"/>
  <c r="G116" s="1"/>
  <c r="I115"/>
  <c r="G115" a="1"/>
  <c r="G115" s="1"/>
  <c r="I114"/>
  <c r="G114" a="1"/>
  <c r="G114" s="1"/>
  <c r="I113"/>
  <c r="G113" a="1"/>
  <c r="G113" s="1"/>
  <c r="I112"/>
  <c r="G112" a="1"/>
  <c r="G112" s="1"/>
  <c r="I111"/>
  <c r="G111" a="1"/>
  <c r="G111" s="1"/>
  <c r="I110"/>
  <c r="G110" a="1"/>
  <c r="G110" s="1"/>
  <c r="I109"/>
  <c r="G109" a="1"/>
  <c r="G109" s="1"/>
  <c r="I108"/>
  <c r="G108" a="1"/>
  <c r="G108" s="1"/>
  <c r="I107"/>
  <c r="G107" a="1"/>
  <c r="G107" s="1"/>
  <c r="I106"/>
  <c r="G106"/>
  <c r="G106" a="1"/>
  <c r="I105"/>
  <c r="G105" a="1"/>
  <c r="G105" s="1"/>
  <c r="I104"/>
  <c r="G104" a="1"/>
  <c r="G104" s="1"/>
  <c r="I103"/>
  <c r="G103" a="1"/>
  <c r="G103" s="1"/>
  <c r="I102"/>
  <c r="G102" a="1"/>
  <c r="G102" s="1"/>
  <c r="I101"/>
  <c r="G101" a="1"/>
  <c r="G101" s="1"/>
  <c r="I100"/>
  <c r="H122" s="1"/>
  <c r="H139" s="1"/>
  <c r="G100" a="1"/>
  <c r="G100" s="1"/>
  <c r="I94"/>
  <c r="G94" a="1"/>
  <c r="G94" s="1"/>
  <c r="I93"/>
  <c r="G93" a="1"/>
  <c r="G93" s="1"/>
  <c r="I92"/>
  <c r="G92" a="1"/>
  <c r="G92" s="1"/>
  <c r="I91"/>
  <c r="G91" a="1"/>
  <c r="G91" s="1"/>
  <c r="I90"/>
  <c r="G90" a="1"/>
  <c r="G90" s="1"/>
  <c r="I89"/>
  <c r="G89" a="1"/>
  <c r="G89" s="1"/>
  <c r="I88"/>
  <c r="G88" a="1"/>
  <c r="G88" s="1"/>
  <c r="I87"/>
  <c r="G87" a="1"/>
  <c r="G87" s="1"/>
  <c r="I86"/>
  <c r="H95" s="1"/>
  <c r="H138" s="1"/>
  <c r="G86" a="1"/>
  <c r="G86" s="1"/>
  <c r="I81"/>
  <c r="G81" a="1"/>
  <c r="G81" s="1"/>
  <c r="I80"/>
  <c r="G80" a="1"/>
  <c r="G80" s="1"/>
  <c r="I79"/>
  <c r="G79" a="1"/>
  <c r="G79" s="1"/>
  <c r="I78"/>
  <c r="G78" a="1"/>
  <c r="G78" s="1"/>
  <c r="I77"/>
  <c r="G77" a="1"/>
  <c r="G77" s="1"/>
  <c r="I76"/>
  <c r="G76" a="1"/>
  <c r="G76" s="1"/>
  <c r="I75"/>
  <c r="G75" a="1"/>
  <c r="G75" s="1"/>
  <c r="I74"/>
  <c r="G74" a="1"/>
  <c r="G74" s="1"/>
  <c r="I73"/>
  <c r="G73" a="1"/>
  <c r="G73" s="1"/>
  <c r="I72"/>
  <c r="G72" a="1"/>
  <c r="G72" s="1"/>
  <c r="I71"/>
  <c r="G71" a="1"/>
  <c r="G71" s="1"/>
  <c r="I70"/>
  <c r="G70" a="1"/>
  <c r="G70" s="1"/>
  <c r="I69"/>
  <c r="G69" a="1"/>
  <c r="G69" s="1"/>
  <c r="I68"/>
  <c r="G68" a="1"/>
  <c r="G68" s="1"/>
  <c r="I67"/>
  <c r="G67" a="1"/>
  <c r="G67" s="1"/>
  <c r="I66"/>
  <c r="G66" a="1"/>
  <c r="G66" s="1"/>
  <c r="I65"/>
  <c r="G65" a="1"/>
  <c r="G65" s="1"/>
  <c r="I64"/>
  <c r="H82" s="1"/>
  <c r="H137" s="1"/>
  <c r="G64" a="1"/>
  <c r="G64" s="1"/>
  <c r="I58"/>
  <c r="G58" a="1"/>
  <c r="G58" s="1"/>
  <c r="I57"/>
  <c r="H59" s="1"/>
  <c r="H136" s="1"/>
  <c r="G57" a="1"/>
  <c r="G57" s="1"/>
  <c r="I56"/>
  <c r="G56" a="1"/>
  <c r="G56" s="1"/>
  <c r="I51"/>
  <c r="G51" a="1"/>
  <c r="G51" s="1"/>
  <c r="I50"/>
  <c r="G50" a="1"/>
  <c r="G50" s="1"/>
  <c r="I49"/>
  <c r="G49" a="1"/>
  <c r="G49" s="1"/>
  <c r="I48"/>
  <c r="G48" a="1"/>
  <c r="G48" s="1"/>
  <c r="I47"/>
  <c r="G47" a="1"/>
  <c r="G47" s="1"/>
  <c r="I46"/>
  <c r="G46" a="1"/>
  <c r="G46" s="1"/>
  <c r="I45"/>
  <c r="G45" a="1"/>
  <c r="G45" s="1"/>
  <c r="I44"/>
  <c r="H52" s="1"/>
  <c r="H135" s="1"/>
  <c r="G44" a="1"/>
  <c r="G44" s="1"/>
  <c r="I39"/>
  <c r="G39" a="1"/>
  <c r="G39" s="1"/>
  <c r="I38"/>
  <c r="G38" a="1"/>
  <c r="G38" s="1"/>
  <c r="I37"/>
  <c r="G37" a="1"/>
  <c r="G37" s="1"/>
  <c r="I36"/>
  <c r="G36" a="1"/>
  <c r="G36" s="1"/>
  <c r="I35"/>
  <c r="G35" a="1"/>
  <c r="G35" s="1"/>
  <c r="I34"/>
  <c r="G34" a="1"/>
  <c r="G34" s="1"/>
  <c r="I33"/>
  <c r="G33" a="1"/>
  <c r="G33" s="1"/>
  <c r="I32"/>
  <c r="G32" a="1"/>
  <c r="G32" s="1"/>
  <c r="I31"/>
  <c r="G31" a="1"/>
  <c r="G31" s="1"/>
  <c r="I30"/>
  <c r="G30" a="1"/>
  <c r="G30" s="1"/>
  <c r="I29"/>
  <c r="H40" s="1"/>
  <c r="H134" s="1"/>
  <c r="G29" a="1"/>
  <c r="G29" s="1"/>
  <c r="I24"/>
  <c r="I23"/>
  <c r="H25" s="1"/>
  <c r="H133" s="1"/>
  <c r="G23" a="1"/>
  <c r="G23" s="1"/>
  <c r="H141" l="1"/>
  <c r="H15" s="1"/>
  <c r="L86" i="18" l="1"/>
  <c r="K86"/>
  <c r="J86"/>
  <c r="I86"/>
  <c r="H86"/>
  <c r="G86"/>
  <c r="F86"/>
  <c r="E86"/>
  <c r="L75"/>
  <c r="L88" s="1"/>
  <c r="K75"/>
  <c r="K88" s="1"/>
  <c r="J75"/>
  <c r="J88" s="1"/>
  <c r="I75"/>
  <c r="I88" s="1"/>
  <c r="H75"/>
  <c r="H88" s="1"/>
  <c r="G75"/>
  <c r="G88" s="1"/>
  <c r="F75"/>
  <c r="F88" s="1"/>
  <c r="E75"/>
  <c r="E88" s="1"/>
  <c r="J53" i="16"/>
  <c r="D23" i="26" l="1"/>
  <c r="D52"/>
  <c r="F57" i="3" l="1"/>
  <c r="P156" i="24"/>
  <c r="O156"/>
  <c r="N156"/>
  <c r="M156"/>
  <c r="L156"/>
  <c r="K156"/>
  <c r="J156"/>
  <c r="I156"/>
  <c r="P166" i="23"/>
  <c r="O166"/>
  <c r="N166"/>
  <c r="M166"/>
  <c r="L166"/>
  <c r="K166"/>
  <c r="J166"/>
  <c r="I166"/>
  <c r="K28" i="22"/>
  <c r="K27"/>
  <c r="K26"/>
  <c r="K25"/>
  <c r="K24"/>
  <c r="K23"/>
  <c r="K22"/>
  <c r="J28"/>
  <c r="J27"/>
  <c r="J26"/>
  <c r="J25"/>
  <c r="J24"/>
  <c r="J23"/>
  <c r="J22"/>
  <c r="H28"/>
  <c r="H27"/>
  <c r="H26"/>
  <c r="H25"/>
  <c r="H24"/>
  <c r="H23"/>
  <c r="H22"/>
  <c r="H21"/>
  <c r="J21" s="1"/>
  <c r="H20"/>
  <c r="J20" s="1"/>
  <c r="K20" s="1"/>
  <c r="N34" i="6"/>
  <c r="K21" i="22" l="1"/>
  <c r="K29" s="1"/>
  <c r="CK2" i="33"/>
  <c r="CJ2"/>
  <c r="CI2"/>
  <c r="BQ2"/>
  <c r="BP2"/>
  <c r="BR2" s="1"/>
  <c r="BL2"/>
  <c r="BK2"/>
  <c r="BJ2"/>
  <c r="BI2"/>
  <c r="BF2"/>
  <c r="BE2"/>
  <c r="BD2"/>
  <c r="BC2"/>
  <c r="AZ2"/>
  <c r="AY2"/>
  <c r="AV2"/>
  <c r="AU2"/>
  <c r="AT2"/>
  <c r="AM2"/>
  <c r="AN2"/>
  <c r="AP2"/>
  <c r="AR2"/>
  <c r="AK2"/>
  <c r="AJ2"/>
  <c r="AH2"/>
  <c r="AD2"/>
  <c r="AE2"/>
  <c r="AF2"/>
  <c r="AG2"/>
  <c r="AC2"/>
  <c r="AB2"/>
  <c r="G2"/>
  <c r="E2"/>
  <c r="C2"/>
  <c r="D2"/>
  <c r="A2"/>
  <c r="B2"/>
  <c r="C163" i="24" l="1"/>
  <c r="C162"/>
  <c r="C161"/>
  <c r="C154"/>
  <c r="C153"/>
  <c r="D103"/>
  <c r="D102"/>
  <c r="C173" i="23"/>
  <c r="C172"/>
  <c r="C171"/>
  <c r="C164"/>
  <c r="C163"/>
  <c r="D113"/>
  <c r="D112"/>
  <c r="AL2" i="33" l="1"/>
  <c r="AO2" l="1"/>
  <c r="AQ2"/>
  <c r="P75" i="23"/>
  <c r="K75"/>
  <c r="L75"/>
  <c r="M75"/>
  <c r="N75" s="1"/>
  <c r="O75" s="1"/>
  <c r="J65" i="24"/>
  <c r="K65" s="1"/>
  <c r="L65" s="1"/>
  <c r="M65" s="1"/>
  <c r="N65" s="1"/>
  <c r="O65" s="1"/>
  <c r="P65" s="1"/>
  <c r="I146" s="1"/>
  <c r="J146" s="1"/>
  <c r="K146" s="1"/>
  <c r="L146" s="1"/>
  <c r="M146" s="1"/>
  <c r="N146" s="1"/>
  <c r="O146" s="1"/>
  <c r="P146" s="1"/>
  <c r="J60"/>
  <c r="J61" s="1"/>
  <c r="J59"/>
  <c r="J56"/>
  <c r="J55"/>
  <c r="K55" s="1"/>
  <c r="L55" s="1"/>
  <c r="M55" s="1"/>
  <c r="N55" s="1"/>
  <c r="O55" s="1"/>
  <c r="P55" s="1"/>
  <c r="I136" s="1"/>
  <c r="J136" s="1"/>
  <c r="K136" s="1"/>
  <c r="L136" s="1"/>
  <c r="M136" s="1"/>
  <c r="N136" s="1"/>
  <c r="O136" s="1"/>
  <c r="P136" s="1"/>
  <c r="J54"/>
  <c r="J53"/>
  <c r="J52"/>
  <c r="K52" s="1"/>
  <c r="L52" s="1"/>
  <c r="M52" s="1"/>
  <c r="N52" s="1"/>
  <c r="O52" s="1"/>
  <c r="P52" s="1"/>
  <c r="I133" s="1"/>
  <c r="J133" s="1"/>
  <c r="K133" s="1"/>
  <c r="L133" s="1"/>
  <c r="M133" s="1"/>
  <c r="N133" s="1"/>
  <c r="O133" s="1"/>
  <c r="P133" s="1"/>
  <c r="J51"/>
  <c r="K51" s="1"/>
  <c r="L51" s="1"/>
  <c r="M51" s="1"/>
  <c r="N51" s="1"/>
  <c r="O51" s="1"/>
  <c r="P51" s="1"/>
  <c r="I132" s="1"/>
  <c r="J132" s="1"/>
  <c r="K132" s="1"/>
  <c r="L132" s="1"/>
  <c r="M132" s="1"/>
  <c r="N132" s="1"/>
  <c r="O132" s="1"/>
  <c r="P132" s="1"/>
  <c r="J50"/>
  <c r="J49"/>
  <c r="J48"/>
  <c r="J47"/>
  <c r="J46"/>
  <c r="K46" s="1"/>
  <c r="L46" s="1"/>
  <c r="M46" s="1"/>
  <c r="N46" s="1"/>
  <c r="O46" s="1"/>
  <c r="P46" s="1"/>
  <c r="I127" s="1"/>
  <c r="J127" s="1"/>
  <c r="K127" s="1"/>
  <c r="L127" s="1"/>
  <c r="M127" s="1"/>
  <c r="N127" s="1"/>
  <c r="O127" s="1"/>
  <c r="P127" s="1"/>
  <c r="J45"/>
  <c r="K45" s="1"/>
  <c r="L45" s="1"/>
  <c r="M45" s="1"/>
  <c r="N45" s="1"/>
  <c r="O45" s="1"/>
  <c r="P45" s="1"/>
  <c r="I126" s="1"/>
  <c r="J126" s="1"/>
  <c r="K126" s="1"/>
  <c r="L126" s="1"/>
  <c r="M126" s="1"/>
  <c r="N126" s="1"/>
  <c r="O126" s="1"/>
  <c r="P126" s="1"/>
  <c r="J44"/>
  <c r="K44" s="1"/>
  <c r="L44" s="1"/>
  <c r="M44" s="1"/>
  <c r="N44" s="1"/>
  <c r="O44" s="1"/>
  <c r="P44" s="1"/>
  <c r="I125" s="1"/>
  <c r="J125" s="1"/>
  <c r="K125" s="1"/>
  <c r="L125" s="1"/>
  <c r="M125" s="1"/>
  <c r="N125" s="1"/>
  <c r="O125" s="1"/>
  <c r="P125" s="1"/>
  <c r="J43"/>
  <c r="K43" s="1"/>
  <c r="L43" s="1"/>
  <c r="M43" s="1"/>
  <c r="N43" s="1"/>
  <c r="O43" s="1"/>
  <c r="P43" s="1"/>
  <c r="I124" s="1"/>
  <c r="J124" s="1"/>
  <c r="K124" s="1"/>
  <c r="L124" s="1"/>
  <c r="M124" s="1"/>
  <c r="N124" s="1"/>
  <c r="O124" s="1"/>
  <c r="P124" s="1"/>
  <c r="J42"/>
  <c r="K42" s="1"/>
  <c r="L42" s="1"/>
  <c r="M42" s="1"/>
  <c r="N42" s="1"/>
  <c r="O42" s="1"/>
  <c r="P42" s="1"/>
  <c r="I123" s="1"/>
  <c r="J123" s="1"/>
  <c r="K123" s="1"/>
  <c r="L123" s="1"/>
  <c r="M123" s="1"/>
  <c r="N123" s="1"/>
  <c r="O123" s="1"/>
  <c r="P123" s="1"/>
  <c r="J41"/>
  <c r="K41" s="1"/>
  <c r="L41" s="1"/>
  <c r="M41" s="1"/>
  <c r="N41" s="1"/>
  <c r="O41" s="1"/>
  <c r="P41" s="1"/>
  <c r="I122" s="1"/>
  <c r="J122" s="1"/>
  <c r="K122" s="1"/>
  <c r="L122" s="1"/>
  <c r="M122" s="1"/>
  <c r="N122" s="1"/>
  <c r="O122" s="1"/>
  <c r="P122" s="1"/>
  <c r="J40"/>
  <c r="K40" s="1"/>
  <c r="L40" s="1"/>
  <c r="M40" s="1"/>
  <c r="N40" s="1"/>
  <c r="O40" s="1"/>
  <c r="P40" s="1"/>
  <c r="I121" s="1"/>
  <c r="J121" s="1"/>
  <c r="K121" s="1"/>
  <c r="L121" s="1"/>
  <c r="M121" s="1"/>
  <c r="N121" s="1"/>
  <c r="O121" s="1"/>
  <c r="P121" s="1"/>
  <c r="J39"/>
  <c r="K39" s="1"/>
  <c r="L39" s="1"/>
  <c r="M39" s="1"/>
  <c r="N39" s="1"/>
  <c r="O39" s="1"/>
  <c r="P39" s="1"/>
  <c r="I120" s="1"/>
  <c r="J120" s="1"/>
  <c r="K120" s="1"/>
  <c r="L120" s="1"/>
  <c r="M120" s="1"/>
  <c r="N120" s="1"/>
  <c r="O120" s="1"/>
  <c r="P120" s="1"/>
  <c r="J38"/>
  <c r="K38" s="1"/>
  <c r="L38" s="1"/>
  <c r="M38" s="1"/>
  <c r="N38" s="1"/>
  <c r="O38" s="1"/>
  <c r="P38" s="1"/>
  <c r="I119" s="1"/>
  <c r="J119" s="1"/>
  <c r="K119" s="1"/>
  <c r="L119" s="1"/>
  <c r="M119" s="1"/>
  <c r="N119" s="1"/>
  <c r="O119" s="1"/>
  <c r="P119" s="1"/>
  <c r="P165"/>
  <c r="O165"/>
  <c r="N165"/>
  <c r="M165"/>
  <c r="L165"/>
  <c r="K165"/>
  <c r="J165"/>
  <c r="I165"/>
  <c r="P112"/>
  <c r="O112"/>
  <c r="N112"/>
  <c r="M112"/>
  <c r="L112"/>
  <c r="K112"/>
  <c r="J112"/>
  <c r="I112"/>
  <c r="D94"/>
  <c r="D92"/>
  <c r="P84"/>
  <c r="O84"/>
  <c r="N84"/>
  <c r="M84"/>
  <c r="L84"/>
  <c r="K84"/>
  <c r="J84"/>
  <c r="P75"/>
  <c r="O75"/>
  <c r="N75"/>
  <c r="M75"/>
  <c r="L75"/>
  <c r="K75"/>
  <c r="J75"/>
  <c r="L63"/>
  <c r="M63" s="1"/>
  <c r="N63" s="1"/>
  <c r="O63" s="1"/>
  <c r="P63" s="1"/>
  <c r="I144" s="1"/>
  <c r="J144" s="1"/>
  <c r="K144" s="1"/>
  <c r="L144" s="1"/>
  <c r="M144" s="1"/>
  <c r="N144" s="1"/>
  <c r="O144" s="1"/>
  <c r="P144" s="1"/>
  <c r="K63"/>
  <c r="K60"/>
  <c r="L60" s="1"/>
  <c r="M60" s="1"/>
  <c r="N60" s="1"/>
  <c r="O60" s="1"/>
  <c r="P60" s="1"/>
  <c r="I141" s="1"/>
  <c r="J141" s="1"/>
  <c r="K141" s="1"/>
  <c r="L141" s="1"/>
  <c r="M141" s="1"/>
  <c r="N141" s="1"/>
  <c r="O141" s="1"/>
  <c r="P141" s="1"/>
  <c r="K59"/>
  <c r="L59" s="1"/>
  <c r="K56"/>
  <c r="L56" s="1"/>
  <c r="M56" s="1"/>
  <c r="N56" s="1"/>
  <c r="O56" s="1"/>
  <c r="P56" s="1"/>
  <c r="I137" s="1"/>
  <c r="J137" s="1"/>
  <c r="K137" s="1"/>
  <c r="L137" s="1"/>
  <c r="M137" s="1"/>
  <c r="N137" s="1"/>
  <c r="O137" s="1"/>
  <c r="P137" s="1"/>
  <c r="K54"/>
  <c r="L54" s="1"/>
  <c r="M54" s="1"/>
  <c r="N54" s="1"/>
  <c r="O54" s="1"/>
  <c r="P54" s="1"/>
  <c r="I135" s="1"/>
  <c r="J135" s="1"/>
  <c r="K135" s="1"/>
  <c r="L135" s="1"/>
  <c r="M135" s="1"/>
  <c r="N135" s="1"/>
  <c r="O135" s="1"/>
  <c r="P135" s="1"/>
  <c r="K53"/>
  <c r="L53" s="1"/>
  <c r="M53" s="1"/>
  <c r="N53" s="1"/>
  <c r="O53" s="1"/>
  <c r="P53" s="1"/>
  <c r="I134" s="1"/>
  <c r="J134" s="1"/>
  <c r="K134" s="1"/>
  <c r="L134" s="1"/>
  <c r="M134" s="1"/>
  <c r="N134" s="1"/>
  <c r="O134" s="1"/>
  <c r="P134" s="1"/>
  <c r="K49"/>
  <c r="L49" s="1"/>
  <c r="M49" s="1"/>
  <c r="N49" s="1"/>
  <c r="O49" s="1"/>
  <c r="P49" s="1"/>
  <c r="I130" s="1"/>
  <c r="J130" s="1"/>
  <c r="K130" s="1"/>
  <c r="L130" s="1"/>
  <c r="M130" s="1"/>
  <c r="N130" s="1"/>
  <c r="O130" s="1"/>
  <c r="P130" s="1"/>
  <c r="K48"/>
  <c r="L48" s="1"/>
  <c r="M48" s="1"/>
  <c r="N48" s="1"/>
  <c r="O48" s="1"/>
  <c r="P48" s="1"/>
  <c r="I129" s="1"/>
  <c r="J129" s="1"/>
  <c r="K129" s="1"/>
  <c r="L129" s="1"/>
  <c r="M129" s="1"/>
  <c r="N129" s="1"/>
  <c r="O129" s="1"/>
  <c r="P129" s="1"/>
  <c r="K47"/>
  <c r="L47" s="1"/>
  <c r="M47" s="1"/>
  <c r="N47" s="1"/>
  <c r="O47" s="1"/>
  <c r="P47" s="1"/>
  <c r="I128" s="1"/>
  <c r="J128" s="1"/>
  <c r="K128" s="1"/>
  <c r="L128" s="1"/>
  <c r="M128" s="1"/>
  <c r="N128" s="1"/>
  <c r="O128" s="1"/>
  <c r="P128" s="1"/>
  <c r="K37"/>
  <c r="L37" s="1"/>
  <c r="M37" s="1"/>
  <c r="N37" s="1"/>
  <c r="O37" s="1"/>
  <c r="P37" s="1"/>
  <c r="I118" s="1"/>
  <c r="J118" s="1"/>
  <c r="K118" s="1"/>
  <c r="L118" s="1"/>
  <c r="M118" s="1"/>
  <c r="N118" s="1"/>
  <c r="O118" s="1"/>
  <c r="P118" s="1"/>
  <c r="J37"/>
  <c r="P31"/>
  <c r="O31"/>
  <c r="N31"/>
  <c r="M31"/>
  <c r="L31"/>
  <c r="K31"/>
  <c r="J31"/>
  <c r="K22"/>
  <c r="L22" s="1"/>
  <c r="M22" s="1"/>
  <c r="N22" s="1"/>
  <c r="O22" s="1"/>
  <c r="P22" s="1"/>
  <c r="I103" s="1"/>
  <c r="J103" s="1"/>
  <c r="K103" s="1"/>
  <c r="L103" s="1"/>
  <c r="M103" s="1"/>
  <c r="N103" s="1"/>
  <c r="O103" s="1"/>
  <c r="P103" s="1"/>
  <c r="K21"/>
  <c r="L21" s="1"/>
  <c r="M21" s="1"/>
  <c r="N21" s="1"/>
  <c r="O21" s="1"/>
  <c r="P21" s="1"/>
  <c r="I102" s="1"/>
  <c r="J102" s="1"/>
  <c r="K102" s="1"/>
  <c r="L102" s="1"/>
  <c r="M102" s="1"/>
  <c r="N102" s="1"/>
  <c r="O102" s="1"/>
  <c r="P102" s="1"/>
  <c r="D11"/>
  <c r="L61" l="1"/>
  <c r="K50"/>
  <c r="L50" s="1"/>
  <c r="M50" s="1"/>
  <c r="N50" s="1"/>
  <c r="O50" s="1"/>
  <c r="P50" s="1"/>
  <c r="I131" s="1"/>
  <c r="J131" s="1"/>
  <c r="K131" s="1"/>
  <c r="L131" s="1"/>
  <c r="M131" s="1"/>
  <c r="N131" s="1"/>
  <c r="O131" s="1"/>
  <c r="P131" s="1"/>
  <c r="M59"/>
  <c r="K61"/>
  <c r="H29" i="9"/>
  <c r="L20" i="4"/>
  <c r="S2" i="33" s="1"/>
  <c r="L19" i="4"/>
  <c r="T2" i="33" s="1"/>
  <c r="L17" i="4"/>
  <c r="L16"/>
  <c r="R2" i="33" s="1"/>
  <c r="L15" i="4"/>
  <c r="L14"/>
  <c r="L13"/>
  <c r="L12"/>
  <c r="L11"/>
  <c r="L10"/>
  <c r="L9"/>
  <c r="L8"/>
  <c r="G140" i="32"/>
  <c r="G78"/>
  <c r="G134" i="31"/>
  <c r="G76"/>
  <c r="D104" i="23"/>
  <c r="D102"/>
  <c r="D66" i="18"/>
  <c r="Q2" i="33" l="1"/>
  <c r="P2"/>
  <c r="O2"/>
  <c r="N2"/>
  <c r="N59" i="24"/>
  <c r="M61"/>
  <c r="E12" i="30"/>
  <c r="E21" i="29"/>
  <c r="D28" i="26"/>
  <c r="D27"/>
  <c r="D24"/>
  <c r="D19"/>
  <c r="D18"/>
  <c r="D17"/>
  <c r="D8"/>
  <c r="N153" i="32"/>
  <c r="K89"/>
  <c r="K91" s="1"/>
  <c r="N162" i="31"/>
  <c r="P175" i="23"/>
  <c r="O175"/>
  <c r="N175"/>
  <c r="M175"/>
  <c r="L175"/>
  <c r="K175"/>
  <c r="J175"/>
  <c r="I175"/>
  <c r="J41"/>
  <c r="J122"/>
  <c r="P122"/>
  <c r="O122"/>
  <c r="N122"/>
  <c r="M122"/>
  <c r="L122"/>
  <c r="K122"/>
  <c r="I122"/>
  <c r="P94"/>
  <c r="O94"/>
  <c r="N94"/>
  <c r="M94"/>
  <c r="L94"/>
  <c r="K94"/>
  <c r="J94"/>
  <c r="P85"/>
  <c r="O85"/>
  <c r="N85"/>
  <c r="M85"/>
  <c r="L85"/>
  <c r="K85"/>
  <c r="J85"/>
  <c r="I156"/>
  <c r="J156" s="1"/>
  <c r="K156" s="1"/>
  <c r="L156" s="1"/>
  <c r="M156" s="1"/>
  <c r="N156" s="1"/>
  <c r="O156" s="1"/>
  <c r="P156" s="1"/>
  <c r="J71"/>
  <c r="K70"/>
  <c r="L70" s="1"/>
  <c r="M70" s="1"/>
  <c r="N70" s="1"/>
  <c r="O70" s="1"/>
  <c r="P70" s="1"/>
  <c r="I151" s="1"/>
  <c r="J151" s="1"/>
  <c r="K151" s="1"/>
  <c r="L151" s="1"/>
  <c r="M151" s="1"/>
  <c r="N151" s="1"/>
  <c r="O151" s="1"/>
  <c r="P151" s="1"/>
  <c r="K69"/>
  <c r="L69" s="1"/>
  <c r="M69" s="1"/>
  <c r="N69" s="1"/>
  <c r="O69" s="1"/>
  <c r="P69" s="1"/>
  <c r="P71" s="1"/>
  <c r="K66"/>
  <c r="L66" s="1"/>
  <c r="M66" s="1"/>
  <c r="K65"/>
  <c r="L65" s="1"/>
  <c r="M65" s="1"/>
  <c r="N65" s="1"/>
  <c r="O65" s="1"/>
  <c r="P65" s="1"/>
  <c r="I146" s="1"/>
  <c r="J146" s="1"/>
  <c r="K146" s="1"/>
  <c r="L146" s="1"/>
  <c r="M146" s="1"/>
  <c r="N146" s="1"/>
  <c r="O146" s="1"/>
  <c r="P146" s="1"/>
  <c r="K64"/>
  <c r="L64" s="1"/>
  <c r="M64" s="1"/>
  <c r="N64" s="1"/>
  <c r="O64" s="1"/>
  <c r="P64" s="1"/>
  <c r="I145" s="1"/>
  <c r="J145" s="1"/>
  <c r="K145" s="1"/>
  <c r="L145" s="1"/>
  <c r="M145" s="1"/>
  <c r="N145" s="1"/>
  <c r="O145" s="1"/>
  <c r="P145" s="1"/>
  <c r="K63"/>
  <c r="L63" s="1"/>
  <c r="M63" s="1"/>
  <c r="N63" s="1"/>
  <c r="O63" s="1"/>
  <c r="P63" s="1"/>
  <c r="I144" s="1"/>
  <c r="J144" s="1"/>
  <c r="K144" s="1"/>
  <c r="L144" s="1"/>
  <c r="M144" s="1"/>
  <c r="N144" s="1"/>
  <c r="O144" s="1"/>
  <c r="P144" s="1"/>
  <c r="K62"/>
  <c r="L62" s="1"/>
  <c r="M62" s="1"/>
  <c r="N62" s="1"/>
  <c r="O62" s="1"/>
  <c r="P62" s="1"/>
  <c r="I143" s="1"/>
  <c r="J143" s="1"/>
  <c r="K143" s="1"/>
  <c r="L143" s="1"/>
  <c r="M143" s="1"/>
  <c r="N143" s="1"/>
  <c r="O143" s="1"/>
  <c r="P143" s="1"/>
  <c r="K61"/>
  <c r="L61" s="1"/>
  <c r="M61" s="1"/>
  <c r="N61" s="1"/>
  <c r="O61" s="1"/>
  <c r="P61" s="1"/>
  <c r="I142" s="1"/>
  <c r="J142" s="1"/>
  <c r="K142" s="1"/>
  <c r="L142" s="1"/>
  <c r="M142" s="1"/>
  <c r="N142" s="1"/>
  <c r="O142" s="1"/>
  <c r="P142" s="1"/>
  <c r="K60"/>
  <c r="L60" s="1"/>
  <c r="M60" s="1"/>
  <c r="N60" s="1"/>
  <c r="O60" s="1"/>
  <c r="P60" s="1"/>
  <c r="I141" s="1"/>
  <c r="J141" s="1"/>
  <c r="K141" s="1"/>
  <c r="L141" s="1"/>
  <c r="M141" s="1"/>
  <c r="N141" s="1"/>
  <c r="O141" s="1"/>
  <c r="P141" s="1"/>
  <c r="K59"/>
  <c r="L59" s="1"/>
  <c r="M59" s="1"/>
  <c r="N59" s="1"/>
  <c r="O59" s="1"/>
  <c r="P59" s="1"/>
  <c r="I140" s="1"/>
  <c r="J140" s="1"/>
  <c r="K140" s="1"/>
  <c r="L140" s="1"/>
  <c r="M140" s="1"/>
  <c r="N140" s="1"/>
  <c r="O140" s="1"/>
  <c r="P140" s="1"/>
  <c r="K58"/>
  <c r="L58" s="1"/>
  <c r="M58" s="1"/>
  <c r="N58" s="1"/>
  <c r="O58" s="1"/>
  <c r="P58" s="1"/>
  <c r="I139" s="1"/>
  <c r="J139" s="1"/>
  <c r="K139" s="1"/>
  <c r="L139" s="1"/>
  <c r="M139" s="1"/>
  <c r="N139" s="1"/>
  <c r="O139" s="1"/>
  <c r="P139" s="1"/>
  <c r="K57"/>
  <c r="L57" s="1"/>
  <c r="M57" s="1"/>
  <c r="N57" s="1"/>
  <c r="O57" s="1"/>
  <c r="P57" s="1"/>
  <c r="I138" s="1"/>
  <c r="J138" s="1"/>
  <c r="K138" s="1"/>
  <c r="L138" s="1"/>
  <c r="M138" s="1"/>
  <c r="N138" s="1"/>
  <c r="O138" s="1"/>
  <c r="P138" s="1"/>
  <c r="K56"/>
  <c r="L56" s="1"/>
  <c r="M56" s="1"/>
  <c r="N56" s="1"/>
  <c r="O56" s="1"/>
  <c r="P56" s="1"/>
  <c r="I137" s="1"/>
  <c r="J137" s="1"/>
  <c r="K137" s="1"/>
  <c r="L137" s="1"/>
  <c r="M137" s="1"/>
  <c r="N137" s="1"/>
  <c r="O137" s="1"/>
  <c r="P137" s="1"/>
  <c r="K55"/>
  <c r="L55" s="1"/>
  <c r="M55" s="1"/>
  <c r="N55" s="1"/>
  <c r="O55" s="1"/>
  <c r="P55" s="1"/>
  <c r="I136" s="1"/>
  <c r="J136" s="1"/>
  <c r="K136" s="1"/>
  <c r="L136" s="1"/>
  <c r="M136" s="1"/>
  <c r="N136" s="1"/>
  <c r="O136" s="1"/>
  <c r="P136" s="1"/>
  <c r="K54"/>
  <c r="L54" s="1"/>
  <c r="M54" s="1"/>
  <c r="N54" s="1"/>
  <c r="O54" s="1"/>
  <c r="P54" s="1"/>
  <c r="I135" s="1"/>
  <c r="J135" s="1"/>
  <c r="K135" s="1"/>
  <c r="L135" s="1"/>
  <c r="M135" s="1"/>
  <c r="N135" s="1"/>
  <c r="O135" s="1"/>
  <c r="P135" s="1"/>
  <c r="L53"/>
  <c r="M53" s="1"/>
  <c r="N53" s="1"/>
  <c r="O53" s="1"/>
  <c r="P53" s="1"/>
  <c r="I134" s="1"/>
  <c r="J134" s="1"/>
  <c r="K134" s="1"/>
  <c r="L134" s="1"/>
  <c r="M134" s="1"/>
  <c r="N134" s="1"/>
  <c r="O134" s="1"/>
  <c r="P134" s="1"/>
  <c r="K53"/>
  <c r="K52"/>
  <c r="L52" s="1"/>
  <c r="M52" s="1"/>
  <c r="N52" s="1"/>
  <c r="O52" s="1"/>
  <c r="P52" s="1"/>
  <c r="I133" s="1"/>
  <c r="J133" s="1"/>
  <c r="K133" s="1"/>
  <c r="L133" s="1"/>
  <c r="M133" s="1"/>
  <c r="N133" s="1"/>
  <c r="O133" s="1"/>
  <c r="P133" s="1"/>
  <c r="K51"/>
  <c r="L51" s="1"/>
  <c r="M51" s="1"/>
  <c r="N51" s="1"/>
  <c r="O51" s="1"/>
  <c r="P51" s="1"/>
  <c r="I132" s="1"/>
  <c r="J132" s="1"/>
  <c r="K132" s="1"/>
  <c r="L132" s="1"/>
  <c r="M132" s="1"/>
  <c r="N132" s="1"/>
  <c r="O132" s="1"/>
  <c r="P132" s="1"/>
  <c r="K50"/>
  <c r="L50" s="1"/>
  <c r="M50" s="1"/>
  <c r="N50" s="1"/>
  <c r="O50" s="1"/>
  <c r="P50" s="1"/>
  <c r="I131" s="1"/>
  <c r="J131" s="1"/>
  <c r="K131" s="1"/>
  <c r="L131" s="1"/>
  <c r="M131" s="1"/>
  <c r="N131" s="1"/>
  <c r="O131" s="1"/>
  <c r="P131" s="1"/>
  <c r="K49"/>
  <c r="L49" s="1"/>
  <c r="M49" s="1"/>
  <c r="N49" s="1"/>
  <c r="O49" s="1"/>
  <c r="P49" s="1"/>
  <c r="I130" s="1"/>
  <c r="K48"/>
  <c r="L48" s="1"/>
  <c r="M48" s="1"/>
  <c r="N48" s="1"/>
  <c r="O48" s="1"/>
  <c r="P48" s="1"/>
  <c r="I129" s="1"/>
  <c r="J129" s="1"/>
  <c r="K129" s="1"/>
  <c r="L129" s="1"/>
  <c r="M129" s="1"/>
  <c r="N129" s="1"/>
  <c r="O129" s="1"/>
  <c r="P129" s="1"/>
  <c r="P41"/>
  <c r="O41"/>
  <c r="N41"/>
  <c r="M41"/>
  <c r="L41"/>
  <c r="K41"/>
  <c r="K31"/>
  <c r="L31" s="1"/>
  <c r="M31" s="1"/>
  <c r="N31" s="1"/>
  <c r="O31" s="1"/>
  <c r="P31" s="1"/>
  <c r="I112" s="1"/>
  <c r="J112" s="1"/>
  <c r="K112" s="1"/>
  <c r="L112" s="1"/>
  <c r="M112" s="1"/>
  <c r="N112" s="1"/>
  <c r="O112" s="1"/>
  <c r="P112" s="1"/>
  <c r="K32"/>
  <c r="L32" s="1"/>
  <c r="M32" s="1"/>
  <c r="N32" s="1"/>
  <c r="O32" s="1"/>
  <c r="P32" s="1"/>
  <c r="I113" s="1"/>
  <c r="J113" s="1"/>
  <c r="K113" s="1"/>
  <c r="L113" s="1"/>
  <c r="M113" s="1"/>
  <c r="N113" s="1"/>
  <c r="O113" s="1"/>
  <c r="P113" s="1"/>
  <c r="P29" i="22"/>
  <c r="P43" s="1"/>
  <c r="O29"/>
  <c r="O43" s="1"/>
  <c r="N29"/>
  <c r="N43"/>
  <c r="M29"/>
  <c r="M43" s="1"/>
  <c r="K43"/>
  <c r="P19"/>
  <c r="P31" s="1"/>
  <c r="O19"/>
  <c r="O31" s="1"/>
  <c r="N19"/>
  <c r="N31" s="1"/>
  <c r="H28" i="21"/>
  <c r="J28" s="1"/>
  <c r="K28" s="1"/>
  <c r="H27"/>
  <c r="J27" s="1"/>
  <c r="K27" s="1"/>
  <c r="H26"/>
  <c r="J26" s="1"/>
  <c r="K26" s="1"/>
  <c r="H25"/>
  <c r="J25" s="1"/>
  <c r="K25" s="1"/>
  <c r="H24"/>
  <c r="J24" s="1"/>
  <c r="K24" s="1"/>
  <c r="J18"/>
  <c r="K18" s="1"/>
  <c r="H19"/>
  <c r="J19" s="1"/>
  <c r="H18"/>
  <c r="H17"/>
  <c r="H16"/>
  <c r="J16" s="1"/>
  <c r="K16" s="1"/>
  <c r="H15"/>
  <c r="J15" s="1"/>
  <c r="K15" s="1"/>
  <c r="G36" i="20"/>
  <c r="F36"/>
  <c r="H35"/>
  <c r="H34"/>
  <c r="H33"/>
  <c r="H25"/>
  <c r="H23"/>
  <c r="F28"/>
  <c r="G28"/>
  <c r="H27"/>
  <c r="H26"/>
  <c r="H24"/>
  <c r="G18"/>
  <c r="F18"/>
  <c r="H17"/>
  <c r="H16"/>
  <c r="H15"/>
  <c r="H14"/>
  <c r="CQ2" i="33" l="1"/>
  <c r="J73" i="23"/>
  <c r="N61" i="24"/>
  <c r="O59"/>
  <c r="N71" i="23"/>
  <c r="K71"/>
  <c r="L71"/>
  <c r="N66"/>
  <c r="O66" s="1"/>
  <c r="P66" s="1"/>
  <c r="I147" s="1"/>
  <c r="J147" s="1"/>
  <c r="K147" s="1"/>
  <c r="L147" s="1"/>
  <c r="M147" s="1"/>
  <c r="N147" s="1"/>
  <c r="O147" s="1"/>
  <c r="P147" s="1"/>
  <c r="M71"/>
  <c r="I150"/>
  <c r="O71"/>
  <c r="K29" i="21"/>
  <c r="J47" i="23" s="1"/>
  <c r="J17" i="21"/>
  <c r="K17" s="1"/>
  <c r="K20" s="1"/>
  <c r="J36" i="24" s="1"/>
  <c r="K19" i="21"/>
  <c r="H36" i="20"/>
  <c r="CD2" i="33" s="1"/>
  <c r="H28" i="20"/>
  <c r="CB2" i="33" s="1"/>
  <c r="H18" i="20"/>
  <c r="J130" i="23"/>
  <c r="K130" s="1"/>
  <c r="L130" s="1"/>
  <c r="M130" s="1"/>
  <c r="N130" s="1"/>
  <c r="O130" s="1"/>
  <c r="P130" s="1"/>
  <c r="D23" i="19"/>
  <c r="M22"/>
  <c r="L22"/>
  <c r="N22" s="1"/>
  <c r="I22"/>
  <c r="K22" s="1"/>
  <c r="M20"/>
  <c r="L20"/>
  <c r="N20" s="1"/>
  <c r="K20"/>
  <c r="M19"/>
  <c r="L19"/>
  <c r="N19" s="1"/>
  <c r="K19"/>
  <c r="M18"/>
  <c r="L18"/>
  <c r="N18" s="1"/>
  <c r="K18"/>
  <c r="M17"/>
  <c r="L17"/>
  <c r="N17" s="1"/>
  <c r="K17"/>
  <c r="M16"/>
  <c r="L16"/>
  <c r="N16" s="1"/>
  <c r="K16"/>
  <c r="M15"/>
  <c r="L15"/>
  <c r="N15" s="1"/>
  <c r="K15"/>
  <c r="M14"/>
  <c r="L14"/>
  <c r="N14" s="1"/>
  <c r="K14"/>
  <c r="M13"/>
  <c r="L13"/>
  <c r="N13" s="1"/>
  <c r="K13"/>
  <c r="M12"/>
  <c r="L12"/>
  <c r="N12" s="1"/>
  <c r="K12"/>
  <c r="M11"/>
  <c r="L11"/>
  <c r="N11" s="1"/>
  <c r="K11"/>
  <c r="M10"/>
  <c r="L10"/>
  <c r="N10" s="1"/>
  <c r="K10"/>
  <c r="M9"/>
  <c r="L9"/>
  <c r="I20"/>
  <c r="I19"/>
  <c r="I18"/>
  <c r="I17"/>
  <c r="I16"/>
  <c r="I15"/>
  <c r="I14"/>
  <c r="I13"/>
  <c r="I12"/>
  <c r="I11"/>
  <c r="I10"/>
  <c r="I9"/>
  <c r="K9" s="1"/>
  <c r="M8"/>
  <c r="L8"/>
  <c r="I8"/>
  <c r="K8" s="1"/>
  <c r="L100" i="18"/>
  <c r="L102" s="1"/>
  <c r="K100"/>
  <c r="K102" s="1"/>
  <c r="J100"/>
  <c r="J102" s="1"/>
  <c r="I100"/>
  <c r="I102" s="1"/>
  <c r="H100"/>
  <c r="H102" s="1"/>
  <c r="G100"/>
  <c r="G102" s="1"/>
  <c r="F100"/>
  <c r="F102" s="1"/>
  <c r="E100"/>
  <c r="E102" s="1"/>
  <c r="E49"/>
  <c r="M72"/>
  <c r="M71"/>
  <c r="M98"/>
  <c r="M97"/>
  <c r="M96"/>
  <c r="M95"/>
  <c r="M94"/>
  <c r="M93"/>
  <c r="M92"/>
  <c r="M91"/>
  <c r="M83"/>
  <c r="M85"/>
  <c r="M84"/>
  <c r="M82"/>
  <c r="M81"/>
  <c r="M80"/>
  <c r="M79"/>
  <c r="M78"/>
  <c r="M74"/>
  <c r="M73"/>
  <c r="K47" i="23" l="1"/>
  <c r="L47" s="1"/>
  <c r="M47" s="1"/>
  <c r="N47" s="1"/>
  <c r="O47" s="1"/>
  <c r="P47" s="1"/>
  <c r="I128" s="1"/>
  <c r="J128" s="1"/>
  <c r="K128" s="1"/>
  <c r="L128" s="1"/>
  <c r="M128" s="1"/>
  <c r="N128" s="1"/>
  <c r="O128" s="1"/>
  <c r="P128" s="1"/>
  <c r="CG2" i="33"/>
  <c r="CL2"/>
  <c r="K73" i="23"/>
  <c r="L73" s="1"/>
  <c r="M73" s="1"/>
  <c r="N73" s="1"/>
  <c r="O73" s="1"/>
  <c r="P73" s="1"/>
  <c r="I154" s="1"/>
  <c r="J154" s="1"/>
  <c r="K154" s="1"/>
  <c r="L154" s="1"/>
  <c r="M154" s="1"/>
  <c r="N154" s="1"/>
  <c r="O154" s="1"/>
  <c r="P154" s="1"/>
  <c r="J57" i="24"/>
  <c r="J66" s="1"/>
  <c r="K36"/>
  <c r="N9" i="19"/>
  <c r="M23"/>
  <c r="J29" i="23" s="1"/>
  <c r="K29" s="1"/>
  <c r="L29" s="1"/>
  <c r="M29" s="1"/>
  <c r="N29" s="1"/>
  <c r="O29" s="1"/>
  <c r="P29" s="1"/>
  <c r="I110" s="1"/>
  <c r="J110" s="1"/>
  <c r="K110" s="1"/>
  <c r="L110" s="1"/>
  <c r="M110" s="1"/>
  <c r="N110" s="1"/>
  <c r="O110" s="1"/>
  <c r="P110" s="1"/>
  <c r="N8" i="19"/>
  <c r="L23"/>
  <c r="CC2" i="33"/>
  <c r="J30" i="23"/>
  <c r="J20" i="24"/>
  <c r="J35" i="23"/>
  <c r="J25" i="24"/>
  <c r="O61"/>
  <c r="P59"/>
  <c r="J150" i="23"/>
  <c r="I152"/>
  <c r="J46"/>
  <c r="CF2" i="33" s="1"/>
  <c r="K31" i="21"/>
  <c r="M86" i="18"/>
  <c r="M100"/>
  <c r="M75"/>
  <c r="C71"/>
  <c r="L49"/>
  <c r="K49"/>
  <c r="J49"/>
  <c r="I49"/>
  <c r="H49"/>
  <c r="G49"/>
  <c r="F49"/>
  <c r="L35"/>
  <c r="K35"/>
  <c r="J35"/>
  <c r="I35"/>
  <c r="H35"/>
  <c r="G35"/>
  <c r="F35"/>
  <c r="E35"/>
  <c r="L24"/>
  <c r="K24"/>
  <c r="J24"/>
  <c r="I24"/>
  <c r="H24"/>
  <c r="G24"/>
  <c r="F24"/>
  <c r="E24"/>
  <c r="E37" s="1"/>
  <c r="E51" s="1"/>
  <c r="C34"/>
  <c r="C85" s="1"/>
  <c r="C33"/>
  <c r="C84" s="1"/>
  <c r="C32"/>
  <c r="C83" s="1"/>
  <c r="C31"/>
  <c r="C82" s="1"/>
  <c r="C30"/>
  <c r="C81" s="1"/>
  <c r="C29"/>
  <c r="C80" s="1"/>
  <c r="C28"/>
  <c r="C79" s="1"/>
  <c r="C27"/>
  <c r="C78" s="1"/>
  <c r="C23"/>
  <c r="C74" s="1"/>
  <c r="C22"/>
  <c r="C73" s="1"/>
  <c r="C21"/>
  <c r="C72" s="1"/>
  <c r="F41" i="17"/>
  <c r="E41"/>
  <c r="F29"/>
  <c r="E29"/>
  <c r="F18"/>
  <c r="E18"/>
  <c r="I50" i="16"/>
  <c r="I51" s="1"/>
  <c r="I46"/>
  <c r="I45"/>
  <c r="I44"/>
  <c r="I43"/>
  <c r="I39"/>
  <c r="I38"/>
  <c r="I36"/>
  <c r="I35"/>
  <c r="I31"/>
  <c r="I30"/>
  <c r="I29"/>
  <c r="I28"/>
  <c r="I27"/>
  <c r="I26"/>
  <c r="I25"/>
  <c r="I24"/>
  <c r="I20"/>
  <c r="I19"/>
  <c r="I18"/>
  <c r="I17"/>
  <c r="I16"/>
  <c r="I15"/>
  <c r="I14"/>
  <c r="I13"/>
  <c r="I9"/>
  <c r="I10" s="1"/>
  <c r="G48" i="15"/>
  <c r="G24"/>
  <c r="J27" i="14"/>
  <c r="K46"/>
  <c r="K62"/>
  <c r="K75"/>
  <c r="K106"/>
  <c r="J106"/>
  <c r="J75"/>
  <c r="J62"/>
  <c r="J46"/>
  <c r="F37" i="18" l="1"/>
  <c r="F51" s="1"/>
  <c r="J37"/>
  <c r="J51" s="1"/>
  <c r="L36" i="24"/>
  <c r="K57"/>
  <c r="K66" s="1"/>
  <c r="M24" i="19"/>
  <c r="N23"/>
  <c r="J18" i="24"/>
  <c r="K18" s="1"/>
  <c r="J28" i="23"/>
  <c r="K28" s="1"/>
  <c r="H37" i="18"/>
  <c r="H51" s="1"/>
  <c r="L37"/>
  <c r="L51" s="1"/>
  <c r="M88"/>
  <c r="M102" s="1"/>
  <c r="BY2" i="33"/>
  <c r="BZ2"/>
  <c r="F43" i="17"/>
  <c r="BX2" i="33" s="1"/>
  <c r="F31" i="17"/>
  <c r="G36" i="15" s="1"/>
  <c r="F20" i="17"/>
  <c r="BS2" i="33" s="1"/>
  <c r="I47" i="16"/>
  <c r="I40"/>
  <c r="I32"/>
  <c r="I21"/>
  <c r="G37" i="18"/>
  <c r="G51" s="1"/>
  <c r="K37"/>
  <c r="K51" s="1"/>
  <c r="I140" i="24"/>
  <c r="P61"/>
  <c r="K150" i="23"/>
  <c r="J152"/>
  <c r="J67"/>
  <c r="K46"/>
  <c r="I37" i="18"/>
  <c r="I51" s="1"/>
  <c r="J118" i="14"/>
  <c r="F16" i="15" s="1"/>
  <c r="F21" s="1"/>
  <c r="F23" s="1"/>
  <c r="F26" s="1"/>
  <c r="K118" i="14"/>
  <c r="G16" i="15" s="1"/>
  <c r="G21" s="1"/>
  <c r="G23" s="1"/>
  <c r="G26" s="1"/>
  <c r="G28" s="1"/>
  <c r="G30" s="1"/>
  <c r="U116" i="12"/>
  <c r="T116"/>
  <c r="Q116"/>
  <c r="P116"/>
  <c r="O116"/>
  <c r="N116"/>
  <c r="M116"/>
  <c r="L116"/>
  <c r="U105"/>
  <c r="T105"/>
  <c r="Q105"/>
  <c r="P105"/>
  <c r="O105"/>
  <c r="N105"/>
  <c r="M105"/>
  <c r="L105"/>
  <c r="U91"/>
  <c r="T91"/>
  <c r="Q91"/>
  <c r="P91"/>
  <c r="O91"/>
  <c r="N91"/>
  <c r="M91"/>
  <c r="L91"/>
  <c r="U85"/>
  <c r="T85"/>
  <c r="Q85"/>
  <c r="P85"/>
  <c r="O85"/>
  <c r="N85"/>
  <c r="M85"/>
  <c r="L85"/>
  <c r="U74"/>
  <c r="T74"/>
  <c r="Q74"/>
  <c r="P74"/>
  <c r="O74"/>
  <c r="N74"/>
  <c r="M74"/>
  <c r="L74"/>
  <c r="U66"/>
  <c r="T66"/>
  <c r="Q66"/>
  <c r="P66"/>
  <c r="O66"/>
  <c r="N66"/>
  <c r="M66"/>
  <c r="L66"/>
  <c r="U61"/>
  <c r="T61"/>
  <c r="Q61"/>
  <c r="P61"/>
  <c r="O61"/>
  <c r="N61"/>
  <c r="M61"/>
  <c r="L61"/>
  <c r="U45"/>
  <c r="T45"/>
  <c r="Q45"/>
  <c r="P45"/>
  <c r="O45"/>
  <c r="N45"/>
  <c r="M45"/>
  <c r="L45"/>
  <c r="U26"/>
  <c r="U119" s="1"/>
  <c r="T26"/>
  <c r="Q26"/>
  <c r="Q119" s="1"/>
  <c r="P26"/>
  <c r="P119" s="1"/>
  <c r="O26"/>
  <c r="O119" s="1"/>
  <c r="N26"/>
  <c r="N119" s="1"/>
  <c r="M26"/>
  <c r="L26"/>
  <c r="S115"/>
  <c r="S114"/>
  <c r="S113"/>
  <c r="S112"/>
  <c r="S111"/>
  <c r="S110"/>
  <c r="S109"/>
  <c r="S104"/>
  <c r="S103"/>
  <c r="S102"/>
  <c r="S101"/>
  <c r="S100"/>
  <c r="S99"/>
  <c r="S98"/>
  <c r="S97"/>
  <c r="S96"/>
  <c r="S95"/>
  <c r="S94"/>
  <c r="S90"/>
  <c r="S89"/>
  <c r="S88"/>
  <c r="S84"/>
  <c r="S83"/>
  <c r="S82"/>
  <c r="S81"/>
  <c r="S80"/>
  <c r="S79"/>
  <c r="S78"/>
  <c r="S77"/>
  <c r="S73"/>
  <c r="S72"/>
  <c r="S71"/>
  <c r="S70"/>
  <c r="S69"/>
  <c r="S65"/>
  <c r="S64"/>
  <c r="S60"/>
  <c r="S59"/>
  <c r="S58"/>
  <c r="S57"/>
  <c r="S56"/>
  <c r="S55"/>
  <c r="S54"/>
  <c r="S53"/>
  <c r="S52"/>
  <c r="S51"/>
  <c r="S50"/>
  <c r="S49"/>
  <c r="S48"/>
  <c r="S44"/>
  <c r="S43"/>
  <c r="S42"/>
  <c r="S41"/>
  <c r="S40"/>
  <c r="S39"/>
  <c r="S38"/>
  <c r="S37"/>
  <c r="S36"/>
  <c r="S35"/>
  <c r="S34"/>
  <c r="S33"/>
  <c r="S32"/>
  <c r="S31"/>
  <c r="S30"/>
  <c r="S29"/>
  <c r="S25"/>
  <c r="S24"/>
  <c r="S23"/>
  <c r="S22"/>
  <c r="S21"/>
  <c r="K115"/>
  <c r="I115" i="14" s="1"/>
  <c r="K114" i="12"/>
  <c r="K113"/>
  <c r="K112"/>
  <c r="I112" i="14" s="1"/>
  <c r="K111" i="12"/>
  <c r="I111" i="14" s="1"/>
  <c r="K110" i="12"/>
  <c r="K109"/>
  <c r="K104"/>
  <c r="K103"/>
  <c r="K102"/>
  <c r="K101"/>
  <c r="K100"/>
  <c r="I101" i="14" s="1"/>
  <c r="K99" i="12"/>
  <c r="I100" i="14" s="1"/>
  <c r="K98" i="12"/>
  <c r="K97"/>
  <c r="K96"/>
  <c r="I97" i="14" s="1"/>
  <c r="K95" i="12"/>
  <c r="I96" i="14" s="1"/>
  <c r="K94" i="12"/>
  <c r="K90"/>
  <c r="K89"/>
  <c r="K88"/>
  <c r="K84"/>
  <c r="K83"/>
  <c r="K82"/>
  <c r="K81"/>
  <c r="K80"/>
  <c r="K79"/>
  <c r="K78"/>
  <c r="K77"/>
  <c r="K73"/>
  <c r="K72"/>
  <c r="K71"/>
  <c r="I72" i="14" s="1"/>
  <c r="K70" i="12"/>
  <c r="I71" i="14" s="1"/>
  <c r="K69" i="12"/>
  <c r="K65"/>
  <c r="K64"/>
  <c r="I65" i="14" s="1"/>
  <c r="K60" i="12"/>
  <c r="I61" i="14" s="1"/>
  <c r="E61" s="1"/>
  <c r="K59" i="12"/>
  <c r="K58"/>
  <c r="K57"/>
  <c r="K56"/>
  <c r="K55"/>
  <c r="K54"/>
  <c r="K53"/>
  <c r="K52"/>
  <c r="I53" i="14" s="1"/>
  <c r="K51" i="12"/>
  <c r="K50"/>
  <c r="K49"/>
  <c r="I50" i="14" s="1"/>
  <c r="K48" i="12"/>
  <c r="K44"/>
  <c r="K43"/>
  <c r="K42"/>
  <c r="I43" i="14" s="1"/>
  <c r="K41" i="12"/>
  <c r="K40"/>
  <c r="K39"/>
  <c r="K38"/>
  <c r="I39" i="14" s="1"/>
  <c r="K37" i="12"/>
  <c r="K36"/>
  <c r="K35"/>
  <c r="K34"/>
  <c r="I35" i="14" s="1"/>
  <c r="K33" i="12"/>
  <c r="K32"/>
  <c r="K31"/>
  <c r="K30"/>
  <c r="I31" i="14" s="1"/>
  <c r="K29" i="12"/>
  <c r="S20"/>
  <c r="G16" i="32"/>
  <c r="G16" i="31"/>
  <c r="D10" i="30"/>
  <c r="D18" i="29"/>
  <c r="D15" i="28"/>
  <c r="D10" i="27"/>
  <c r="D5" i="26"/>
  <c r="D10" i="25"/>
  <c r="D21" i="23"/>
  <c r="D15" i="22"/>
  <c r="D11" i="21"/>
  <c r="D9" i="20"/>
  <c r="D5" i="19"/>
  <c r="D13" i="18"/>
  <c r="D11" i="17"/>
  <c r="E5" i="16"/>
  <c r="E9" i="15"/>
  <c r="F13" i="14"/>
  <c r="F9" i="13"/>
  <c r="F13" i="12"/>
  <c r="D62" i="11"/>
  <c r="D11"/>
  <c r="D5" i="10"/>
  <c r="D14" i="9"/>
  <c r="D15" i="6"/>
  <c r="D5" i="5"/>
  <c r="D5" i="4"/>
  <c r="J76" i="23" l="1"/>
  <c r="CH2" i="33"/>
  <c r="M36" i="24"/>
  <c r="L57"/>
  <c r="L66" s="1"/>
  <c r="J23"/>
  <c r="L28" i="23"/>
  <c r="K33"/>
  <c r="L18" i="24"/>
  <c r="K23"/>
  <c r="J33" i="23"/>
  <c r="I53" i="16"/>
  <c r="F28" i="15"/>
  <c r="F30" s="1"/>
  <c r="G32" s="1"/>
  <c r="I142" i="24"/>
  <c r="J140"/>
  <c r="L150" i="23"/>
  <c r="K152"/>
  <c r="L46"/>
  <c r="K67"/>
  <c r="K76" s="1"/>
  <c r="J33" i="12"/>
  <c r="S26"/>
  <c r="J57"/>
  <c r="S66"/>
  <c r="J40"/>
  <c r="I41" i="14"/>
  <c r="J84" i="12"/>
  <c r="I85" i="14"/>
  <c r="E85" s="1"/>
  <c r="J32" i="12"/>
  <c r="I33" i="14"/>
  <c r="J55" i="12"/>
  <c r="I56" i="14"/>
  <c r="I59" i="13"/>
  <c r="I70" i="14"/>
  <c r="J98" i="12"/>
  <c r="I99" i="14"/>
  <c r="J110" i="12"/>
  <c r="I110" i="14"/>
  <c r="I22" i="13"/>
  <c r="I30" i="14"/>
  <c r="I26" i="13"/>
  <c r="I34" i="14"/>
  <c r="I30" i="13"/>
  <c r="I38" i="14"/>
  <c r="I34" i="13"/>
  <c r="I42" i="14"/>
  <c r="I40" i="13"/>
  <c r="I49" i="14"/>
  <c r="I48" i="13"/>
  <c r="I57" i="14"/>
  <c r="I66" i="13"/>
  <c r="I78" i="14"/>
  <c r="I70" i="13"/>
  <c r="I82" i="14"/>
  <c r="I76" i="13"/>
  <c r="I89" i="14"/>
  <c r="I90" i="13"/>
  <c r="I104" i="14"/>
  <c r="S116" i="12"/>
  <c r="J36"/>
  <c r="I37" i="14"/>
  <c r="I43" i="13"/>
  <c r="I52" i="14"/>
  <c r="J59" i="12"/>
  <c r="I60" i="14"/>
  <c r="J80" i="12"/>
  <c r="I81" i="14"/>
  <c r="J94" i="12"/>
  <c r="I95" i="14"/>
  <c r="J102" i="12"/>
  <c r="I103" i="14"/>
  <c r="I45" i="13"/>
  <c r="I54" i="14"/>
  <c r="I49" i="13"/>
  <c r="I58" i="14"/>
  <c r="I67" i="13"/>
  <c r="I79" i="14"/>
  <c r="I71" i="13"/>
  <c r="I83" i="14"/>
  <c r="I77" i="13"/>
  <c r="I90" i="14"/>
  <c r="I91" i="13"/>
  <c r="I105" i="14"/>
  <c r="J44" i="12"/>
  <c r="I45" i="14"/>
  <c r="E45" s="1"/>
  <c r="J73" i="12"/>
  <c r="I74" i="14"/>
  <c r="J114" i="12"/>
  <c r="I114" i="14"/>
  <c r="I24" i="13"/>
  <c r="I32" i="14"/>
  <c r="I28" i="13"/>
  <c r="I36" i="14"/>
  <c r="I32" i="13"/>
  <c r="I40" i="14"/>
  <c r="J43" i="12"/>
  <c r="I44" i="14"/>
  <c r="J50" i="12"/>
  <c r="I51" i="14"/>
  <c r="J54" i="12"/>
  <c r="I55" i="14"/>
  <c r="I50" i="13"/>
  <c r="I59" i="14"/>
  <c r="J65" i="12"/>
  <c r="I66" i="14"/>
  <c r="I67" s="1"/>
  <c r="J72" i="12"/>
  <c r="I73" i="14"/>
  <c r="I68" i="13"/>
  <c r="I80" i="14"/>
  <c r="I72" i="13"/>
  <c r="I84" i="14"/>
  <c r="I78" i="13"/>
  <c r="I91" i="14"/>
  <c r="E91" s="1"/>
  <c r="J97" i="12"/>
  <c r="I98" i="14"/>
  <c r="I88" i="13"/>
  <c r="I102" i="14"/>
  <c r="J109" i="12"/>
  <c r="I109" i="14"/>
  <c r="J113" i="12"/>
  <c r="I113" i="14"/>
  <c r="S45" i="12"/>
  <c r="S61"/>
  <c r="S74"/>
  <c r="S85"/>
  <c r="S91"/>
  <c r="S105"/>
  <c r="I97" i="13"/>
  <c r="J70" i="12"/>
  <c r="J95"/>
  <c r="J99"/>
  <c r="J111"/>
  <c r="J30"/>
  <c r="J34"/>
  <c r="G34" s="1"/>
  <c r="J38"/>
  <c r="J42"/>
  <c r="J49"/>
  <c r="J64"/>
  <c r="J66" s="1"/>
  <c r="J71"/>
  <c r="J96"/>
  <c r="J100"/>
  <c r="J112"/>
  <c r="J116" s="1"/>
  <c r="J56"/>
  <c r="J104"/>
  <c r="I29" i="13"/>
  <c r="I25"/>
  <c r="I37"/>
  <c r="I94"/>
  <c r="J77" i="12"/>
  <c r="M119"/>
  <c r="I42" i="13"/>
  <c r="I62"/>
  <c r="J52" i="12"/>
  <c r="J60"/>
  <c r="J115"/>
  <c r="J103"/>
  <c r="T119"/>
  <c r="S119" s="1"/>
  <c r="I33" i="13"/>
  <c r="I46"/>
  <c r="I63"/>
  <c r="I98"/>
  <c r="I95"/>
  <c r="I99"/>
  <c r="I96"/>
  <c r="I100"/>
  <c r="I84"/>
  <c r="I85"/>
  <c r="I89"/>
  <c r="I82"/>
  <c r="I86"/>
  <c r="I83"/>
  <c r="I87"/>
  <c r="I81"/>
  <c r="I69"/>
  <c r="I73"/>
  <c r="J81" i="12"/>
  <c r="J82"/>
  <c r="I60" i="13"/>
  <c r="I61"/>
  <c r="I55"/>
  <c r="I56"/>
  <c r="I47"/>
  <c r="I51"/>
  <c r="I44"/>
  <c r="J53" i="12"/>
  <c r="I41" i="13"/>
  <c r="I52"/>
  <c r="I23"/>
  <c r="I27"/>
  <c r="I31"/>
  <c r="I35"/>
  <c r="I36"/>
  <c r="K116" i="12"/>
  <c r="J101"/>
  <c r="J90"/>
  <c r="J89"/>
  <c r="J88"/>
  <c r="K91"/>
  <c r="J83"/>
  <c r="J79"/>
  <c r="K85"/>
  <c r="J78"/>
  <c r="K74"/>
  <c r="J69"/>
  <c r="K66"/>
  <c r="J58"/>
  <c r="J51"/>
  <c r="K61"/>
  <c r="J48"/>
  <c r="J41"/>
  <c r="J39"/>
  <c r="J37"/>
  <c r="J35"/>
  <c r="J31"/>
  <c r="K45"/>
  <c r="J29"/>
  <c r="L119"/>
  <c r="K105"/>
  <c r="F18" i="10"/>
  <c r="G17"/>
  <c r="G16"/>
  <c r="G15"/>
  <c r="G14"/>
  <c r="G13"/>
  <c r="G12"/>
  <c r="G11"/>
  <c r="G10"/>
  <c r="G9"/>
  <c r="J34" i="6"/>
  <c r="I34"/>
  <c r="H34"/>
  <c r="G34"/>
  <c r="F34"/>
  <c r="E34"/>
  <c r="K33"/>
  <c r="O33" s="1"/>
  <c r="K32"/>
  <c r="O32" s="1"/>
  <c r="K31"/>
  <c r="O31" s="1"/>
  <c r="K30"/>
  <c r="O30" s="1"/>
  <c r="K29"/>
  <c r="O29" s="1"/>
  <c r="K28"/>
  <c r="O28" s="1"/>
  <c r="K27"/>
  <c r="O27" s="1"/>
  <c r="K26"/>
  <c r="O26" s="1"/>
  <c r="K25"/>
  <c r="O25" s="1"/>
  <c r="K24"/>
  <c r="O24" s="1"/>
  <c r="K23"/>
  <c r="O23" s="1"/>
  <c r="K22"/>
  <c r="O22" s="1"/>
  <c r="K21"/>
  <c r="O21" s="1"/>
  <c r="K20"/>
  <c r="O20" s="1"/>
  <c r="K21" i="5"/>
  <c r="K20"/>
  <c r="K19"/>
  <c r="K18"/>
  <c r="K17"/>
  <c r="K16"/>
  <c r="K15"/>
  <c r="K14"/>
  <c r="K13"/>
  <c r="K12"/>
  <c r="K11"/>
  <c r="K10"/>
  <c r="K9"/>
  <c r="K8"/>
  <c r="J22"/>
  <c r="I22"/>
  <c r="H22"/>
  <c r="Z2" i="33"/>
  <c r="L23" i="4"/>
  <c r="K18"/>
  <c r="K21" s="1"/>
  <c r="J18"/>
  <c r="J21" s="1"/>
  <c r="Y2" i="33" s="1"/>
  <c r="I18" i="4"/>
  <c r="I21" s="1"/>
  <c r="X2" i="33" s="1"/>
  <c r="H18" i="4"/>
  <c r="H21" s="1"/>
  <c r="W2" i="33" s="1"/>
  <c r="G18" i="4"/>
  <c r="G21" s="1"/>
  <c r="V2" i="33" s="1"/>
  <c r="F18" i="4"/>
  <c r="F21" s="1"/>
  <c r="E18"/>
  <c r="E21" s="1"/>
  <c r="U2" i="33" s="1"/>
  <c r="D18" i="4"/>
  <c r="D21" s="1"/>
  <c r="AA2" i="33" s="1"/>
  <c r="N36" i="24" l="1"/>
  <c r="M57"/>
  <c r="M66" s="1"/>
  <c r="J28"/>
  <c r="J30"/>
  <c r="K30"/>
  <c r="K28"/>
  <c r="K40" i="23"/>
  <c r="K38"/>
  <c r="L23" i="24"/>
  <c r="M18"/>
  <c r="J40" i="23"/>
  <c r="J38"/>
  <c r="M28"/>
  <c r="L33"/>
  <c r="G18" i="10"/>
  <c r="O34" i="6"/>
  <c r="K22" i="5"/>
  <c r="K34" i="6"/>
  <c r="AI2" i="33" s="1"/>
  <c r="K140" i="24"/>
  <c r="J142"/>
  <c r="M150" i="23"/>
  <c r="L152"/>
  <c r="M46"/>
  <c r="L67"/>
  <c r="L76" s="1"/>
  <c r="I75" i="14"/>
  <c r="I92"/>
  <c r="S118" i="12"/>
  <c r="I62" i="14"/>
  <c r="I46"/>
  <c r="I106"/>
  <c r="J74" i="12"/>
  <c r="G98"/>
  <c r="I116" i="14"/>
  <c r="I86"/>
  <c r="L18" i="4"/>
  <c r="K119" i="12"/>
  <c r="J119" s="1"/>
  <c r="J105"/>
  <c r="J91"/>
  <c r="J85"/>
  <c r="J61"/>
  <c r="G35"/>
  <c r="J45"/>
  <c r="C20" i="6"/>
  <c r="G55" i="3"/>
  <c r="H55" s="1"/>
  <c r="K20" i="12"/>
  <c r="K22"/>
  <c r="I23" i="14" s="1"/>
  <c r="K21" i="12"/>
  <c r="K23"/>
  <c r="J23"/>
  <c r="K24"/>
  <c r="I25" i="14" s="1"/>
  <c r="K25" i="12"/>
  <c r="I26" i="14" s="1"/>
  <c r="E26" s="1"/>
  <c r="O36" i="24" l="1"/>
  <c r="N57"/>
  <c r="N66" s="1"/>
  <c r="J32"/>
  <c r="J68" s="1"/>
  <c r="L40" i="23"/>
  <c r="L38"/>
  <c r="N18" i="24"/>
  <c r="M23"/>
  <c r="K42" i="23"/>
  <c r="K78" s="1"/>
  <c r="N28"/>
  <c r="M33"/>
  <c r="L30" i="24"/>
  <c r="L28"/>
  <c r="J42" i="23"/>
  <c r="K32" i="24"/>
  <c r="K68" s="1"/>
  <c r="I21" i="14"/>
  <c r="AX2" i="33"/>
  <c r="K142" i="24"/>
  <c r="L140"/>
  <c r="N150" i="23"/>
  <c r="M152"/>
  <c r="M67"/>
  <c r="M76" s="1"/>
  <c r="N46"/>
  <c r="J25" i="12"/>
  <c r="I17" i="13"/>
  <c r="I24" i="14"/>
  <c r="I15" i="13"/>
  <c r="I22" i="14"/>
  <c r="L21" i="4"/>
  <c r="M2" i="33" s="1"/>
  <c r="K61" i="32"/>
  <c r="K62" s="1"/>
  <c r="G47" i="15"/>
  <c r="G49" s="1"/>
  <c r="D64" i="18"/>
  <c r="I19" i="13"/>
  <c r="J24" i="12"/>
  <c r="I18" i="13"/>
  <c r="J22" i="12"/>
  <c r="I16" i="13"/>
  <c r="J21" i="12"/>
  <c r="K26"/>
  <c r="K118" s="1"/>
  <c r="BN2" i="33" s="1"/>
  <c r="I14" i="13"/>
  <c r="J20" i="12"/>
  <c r="AW2" i="33" s="1"/>
  <c r="O57" i="24" l="1"/>
  <c r="O66" s="1"/>
  <c r="P36"/>
  <c r="L32"/>
  <c r="L68" s="1"/>
  <c r="L77" s="1"/>
  <c r="L87" s="1"/>
  <c r="J86"/>
  <c r="J77"/>
  <c r="J87" s="1"/>
  <c r="J76"/>
  <c r="M40" i="23"/>
  <c r="M38"/>
  <c r="K86" i="24"/>
  <c r="K77"/>
  <c r="K87" s="1"/>
  <c r="K76"/>
  <c r="M30"/>
  <c r="M28"/>
  <c r="CE2" i="33"/>
  <c r="J78" i="23"/>
  <c r="N23" i="24"/>
  <c r="O18"/>
  <c r="O28" i="23"/>
  <c r="N33"/>
  <c r="K96"/>
  <c r="K86"/>
  <c r="K87"/>
  <c r="K97" s="1"/>
  <c r="CO2" i="33" s="1"/>
  <c r="L42" i="23"/>
  <c r="L78" s="1"/>
  <c r="I46" i="24"/>
  <c r="I43"/>
  <c r="I40"/>
  <c r="I60"/>
  <c r="I55"/>
  <c r="I53"/>
  <c r="I45"/>
  <c r="I42"/>
  <c r="I39"/>
  <c r="I63"/>
  <c r="I52"/>
  <c r="I48"/>
  <c r="I41"/>
  <c r="I38"/>
  <c r="I54"/>
  <c r="I51"/>
  <c r="I44"/>
  <c r="I59"/>
  <c r="I61"/>
  <c r="I49"/>
  <c r="I36"/>
  <c r="I50"/>
  <c r="I47"/>
  <c r="I37"/>
  <c r="I56"/>
  <c r="I57"/>
  <c r="G29" i="9"/>
  <c r="M140" i="24"/>
  <c r="L142"/>
  <c r="O150" i="23"/>
  <c r="N152"/>
  <c r="O46"/>
  <c r="N67"/>
  <c r="N76" s="1"/>
  <c r="J56" i="31"/>
  <c r="J57" s="1"/>
  <c r="G35" i="15"/>
  <c r="G37" s="1"/>
  <c r="G39" s="1"/>
  <c r="G42" s="1"/>
  <c r="G52" s="1"/>
  <c r="F33" i="17" s="1"/>
  <c r="I27" i="14"/>
  <c r="I118" s="1"/>
  <c r="I62" i="23"/>
  <c r="I60"/>
  <c r="I47"/>
  <c r="I73"/>
  <c r="I59"/>
  <c r="I63"/>
  <c r="I58"/>
  <c r="I54"/>
  <c r="I50"/>
  <c r="I71"/>
  <c r="I66"/>
  <c r="I57"/>
  <c r="I53"/>
  <c r="I49"/>
  <c r="I70"/>
  <c r="I65"/>
  <c r="I61"/>
  <c r="I56"/>
  <c r="I52"/>
  <c r="I48"/>
  <c r="I69"/>
  <c r="I64"/>
  <c r="I55"/>
  <c r="I51"/>
  <c r="I46"/>
  <c r="I67"/>
  <c r="J26" i="12"/>
  <c r="I117" i="24" l="1"/>
  <c r="P57"/>
  <c r="P66" s="1"/>
  <c r="L76"/>
  <c r="L86"/>
  <c r="M32"/>
  <c r="M68" s="1"/>
  <c r="M77" s="1"/>
  <c r="M87" s="1"/>
  <c r="M42" i="23"/>
  <c r="M78" s="1"/>
  <c r="M86" s="1"/>
  <c r="L86"/>
  <c r="L96"/>
  <c r="L87"/>
  <c r="L97" s="1"/>
  <c r="CP2" i="33" s="1"/>
  <c r="N40" i="23"/>
  <c r="N38"/>
  <c r="J96"/>
  <c r="J86"/>
  <c r="CM2" i="33" s="1"/>
  <c r="J87" i="23"/>
  <c r="J97" s="1"/>
  <c r="CN2" i="33" s="1"/>
  <c r="P28" i="23"/>
  <c r="O33"/>
  <c r="P18" i="24"/>
  <c r="O23"/>
  <c r="N30"/>
  <c r="N28"/>
  <c r="F35" i="17"/>
  <c r="BU2" i="33"/>
  <c r="M142" i="24"/>
  <c r="N140"/>
  <c r="P150" i="23"/>
  <c r="P152" s="1"/>
  <c r="O152"/>
  <c r="O67"/>
  <c r="O76" s="1"/>
  <c r="P46"/>
  <c r="J118" i="12"/>
  <c r="BM2" i="33" s="1"/>
  <c r="J117" i="24" l="1"/>
  <c r="I138"/>
  <c r="I147" s="1"/>
  <c r="M76"/>
  <c r="M86"/>
  <c r="N42" i="23"/>
  <c r="N78" s="1"/>
  <c r="N87" s="1"/>
  <c r="N97" s="1"/>
  <c r="M87"/>
  <c r="M97" s="1"/>
  <c r="M96"/>
  <c r="I99" i="24"/>
  <c r="P23"/>
  <c r="O40" i="23"/>
  <c r="O38"/>
  <c r="N32" i="24"/>
  <c r="N68" s="1"/>
  <c r="I109" i="23"/>
  <c r="P33"/>
  <c r="O30" i="24"/>
  <c r="O28"/>
  <c r="K120" i="12"/>
  <c r="BW2" i="33"/>
  <c r="O140" i="24"/>
  <c r="N142"/>
  <c r="I127" i="23"/>
  <c r="P67"/>
  <c r="P76" s="1"/>
  <c r="I26" i="12"/>
  <c r="J72" i="32"/>
  <c r="J73" s="1"/>
  <c r="I61" i="12"/>
  <c r="I115"/>
  <c r="I80"/>
  <c r="I44"/>
  <c r="I109"/>
  <c r="I79"/>
  <c r="I54"/>
  <c r="I35"/>
  <c r="I116"/>
  <c r="I104"/>
  <c r="I82"/>
  <c r="I57"/>
  <c r="I38"/>
  <c r="I66"/>
  <c r="I99"/>
  <c r="I77"/>
  <c r="I52"/>
  <c r="I33"/>
  <c r="I51"/>
  <c r="I43"/>
  <c r="I71"/>
  <c r="I30"/>
  <c r="I88"/>
  <c r="I41"/>
  <c r="I36"/>
  <c r="I94"/>
  <c r="I114"/>
  <c r="I58"/>
  <c r="I20"/>
  <c r="I64"/>
  <c r="I23"/>
  <c r="I81"/>
  <c r="I84"/>
  <c r="I110"/>
  <c r="I73"/>
  <c r="I85"/>
  <c r="I101"/>
  <c r="I72"/>
  <c r="I50"/>
  <c r="I31"/>
  <c r="I74"/>
  <c r="I100"/>
  <c r="I78"/>
  <c r="I53"/>
  <c r="I34"/>
  <c r="I112"/>
  <c r="I95"/>
  <c r="I70"/>
  <c r="I48"/>
  <c r="I29"/>
  <c r="I40"/>
  <c r="I97"/>
  <c r="I102"/>
  <c r="I59"/>
  <c r="I45"/>
  <c r="I90"/>
  <c r="I65"/>
  <c r="I24"/>
  <c r="I96"/>
  <c r="I49"/>
  <c r="I111"/>
  <c r="I60"/>
  <c r="I22"/>
  <c r="I105"/>
  <c r="I91"/>
  <c r="I55"/>
  <c r="I83"/>
  <c r="I39"/>
  <c r="I113"/>
  <c r="I89"/>
  <c r="I42"/>
  <c r="I103"/>
  <c r="I56"/>
  <c r="I37"/>
  <c r="I25"/>
  <c r="I21"/>
  <c r="I98"/>
  <c r="I32"/>
  <c r="I69"/>
  <c r="K117" i="24" l="1"/>
  <c r="J138"/>
  <c r="J147" s="1"/>
  <c r="N86" i="23"/>
  <c r="N96"/>
  <c r="O32" i="24"/>
  <c r="O68" s="1"/>
  <c r="O86" s="1"/>
  <c r="P40" i="23"/>
  <c r="P38"/>
  <c r="I104" i="24"/>
  <c r="J99"/>
  <c r="J109" i="23"/>
  <c r="I114"/>
  <c r="O42"/>
  <c r="O78" s="1"/>
  <c r="N76" i="24"/>
  <c r="N86"/>
  <c r="N77"/>
  <c r="N87" s="1"/>
  <c r="P30"/>
  <c r="P28"/>
  <c r="P140"/>
  <c r="P142" s="1"/>
  <c r="O142"/>
  <c r="I148" i="23"/>
  <c r="I157" s="1"/>
  <c r="J127"/>
  <c r="K138" i="24" l="1"/>
  <c r="K147" s="1"/>
  <c r="L117"/>
  <c r="O76"/>
  <c r="O77"/>
  <c r="O87" s="1"/>
  <c r="P32"/>
  <c r="P68" s="1"/>
  <c r="P86" s="1"/>
  <c r="I109"/>
  <c r="I111"/>
  <c r="I119" i="23"/>
  <c r="I121"/>
  <c r="K99" i="24"/>
  <c r="J104"/>
  <c r="O87" i="23"/>
  <c r="O97" s="1"/>
  <c r="O86"/>
  <c r="O96"/>
  <c r="J114"/>
  <c r="K109"/>
  <c r="P42"/>
  <c r="P78" s="1"/>
  <c r="K127"/>
  <c r="J148"/>
  <c r="J157" s="1"/>
  <c r="M117" i="24" l="1"/>
  <c r="L138"/>
  <c r="L147" s="1"/>
  <c r="P77"/>
  <c r="P87" s="1"/>
  <c r="P76"/>
  <c r="I113"/>
  <c r="I149" s="1"/>
  <c r="I157" s="1"/>
  <c r="I123" i="23"/>
  <c r="I159" s="1"/>
  <c r="I177" s="1"/>
  <c r="K104" i="24"/>
  <c r="L99"/>
  <c r="P96" i="23"/>
  <c r="P86"/>
  <c r="P87"/>
  <c r="P97" s="1"/>
  <c r="L109"/>
  <c r="K114"/>
  <c r="J119"/>
  <c r="J121"/>
  <c r="J111" i="24"/>
  <c r="J109"/>
  <c r="L127" i="23"/>
  <c r="K148"/>
  <c r="K157" s="1"/>
  <c r="M138" i="24" l="1"/>
  <c r="M147" s="1"/>
  <c r="N117"/>
  <c r="I158"/>
  <c r="I168" s="1"/>
  <c r="I167"/>
  <c r="I168" i="23"/>
  <c r="I178" s="1"/>
  <c r="J123"/>
  <c r="J159" s="1"/>
  <c r="J168" s="1"/>
  <c r="J178" s="1"/>
  <c r="I167"/>
  <c r="K111" i="24"/>
  <c r="K109"/>
  <c r="J113"/>
  <c r="J149" s="1"/>
  <c r="K121" i="23"/>
  <c r="K119"/>
  <c r="M109"/>
  <c r="L114"/>
  <c r="M99" i="24"/>
  <c r="L104"/>
  <c r="M127" i="23"/>
  <c r="L148"/>
  <c r="L157" s="1"/>
  <c r="N138" i="24" l="1"/>
  <c r="N147" s="1"/>
  <c r="O117"/>
  <c r="J167" i="23"/>
  <c r="J177"/>
  <c r="M104" i="24"/>
  <c r="N99"/>
  <c r="M114" i="23"/>
  <c r="N109"/>
  <c r="J158" i="24"/>
  <c r="J168" s="1"/>
  <c r="J157"/>
  <c r="J167"/>
  <c r="L121" i="23"/>
  <c r="L119"/>
  <c r="L109" i="24"/>
  <c r="L111"/>
  <c r="K123" i="23"/>
  <c r="K159" s="1"/>
  <c r="K113" i="24"/>
  <c r="K149" s="1"/>
  <c r="M148" i="23"/>
  <c r="M157" s="1"/>
  <c r="N127"/>
  <c r="P117" i="24" l="1"/>
  <c r="P138" s="1"/>
  <c r="P147" s="1"/>
  <c r="O138"/>
  <c r="O147" s="1"/>
  <c r="L113"/>
  <c r="L149" s="1"/>
  <c r="L167" s="1"/>
  <c r="L123" i="23"/>
  <c r="L159" s="1"/>
  <c r="L177" s="1"/>
  <c r="O109"/>
  <c r="N114"/>
  <c r="M119"/>
  <c r="M121"/>
  <c r="K167" i="24"/>
  <c r="K157"/>
  <c r="K158"/>
  <c r="K168" s="1"/>
  <c r="N104"/>
  <c r="O99"/>
  <c r="K177" i="23"/>
  <c r="K167"/>
  <c r="K168"/>
  <c r="K178" s="1"/>
  <c r="M109" i="24"/>
  <c r="M111"/>
  <c r="N148" i="23"/>
  <c r="N157" s="1"/>
  <c r="O127"/>
  <c r="L157" i="24" l="1"/>
  <c r="L158"/>
  <c r="L168" s="1"/>
  <c r="L167" i="23"/>
  <c r="L168"/>
  <c r="L178" s="1"/>
  <c r="M113" i="24"/>
  <c r="M149" s="1"/>
  <c r="P99"/>
  <c r="P104" s="1"/>
  <c r="O104"/>
  <c r="N111"/>
  <c r="N109"/>
  <c r="M123" i="23"/>
  <c r="M159" s="1"/>
  <c r="N121"/>
  <c r="N119"/>
  <c r="P109"/>
  <c r="P114" s="1"/>
  <c r="O114"/>
  <c r="P127"/>
  <c r="P148" s="1"/>
  <c r="P157" s="1"/>
  <c r="O148"/>
  <c r="O157" s="1"/>
  <c r="N123" l="1"/>
  <c r="N159" s="1"/>
  <c r="N168" s="1"/>
  <c r="N178" s="1"/>
  <c r="O119"/>
  <c r="O121"/>
  <c r="O111" i="24"/>
  <c r="O109"/>
  <c r="M167" i="23"/>
  <c r="M168"/>
  <c r="M178" s="1"/>
  <c r="M177"/>
  <c r="P109" i="24"/>
  <c r="P111"/>
  <c r="P119" i="23"/>
  <c r="P121"/>
  <c r="N113" i="24"/>
  <c r="N149" s="1"/>
  <c r="M158"/>
  <c r="M168" s="1"/>
  <c r="M167"/>
  <c r="M157"/>
  <c r="O113" l="1"/>
  <c r="O149" s="1"/>
  <c r="O157" s="1"/>
  <c r="N167" i="23"/>
  <c r="N177"/>
  <c r="P123"/>
  <c r="P159" s="1"/>
  <c r="N157" i="24"/>
  <c r="N167"/>
  <c r="N158"/>
  <c r="N168" s="1"/>
  <c r="P113"/>
  <c r="P149" s="1"/>
  <c r="O123" i="23"/>
  <c r="O159" s="1"/>
  <c r="O158" i="24" l="1"/>
  <c r="O168" s="1"/>
  <c r="O167"/>
  <c r="P157"/>
  <c r="P158"/>
  <c r="P168" s="1"/>
  <c r="P167"/>
  <c r="P177" i="23"/>
  <c r="P168"/>
  <c r="P178" s="1"/>
  <c r="P167"/>
  <c r="O177"/>
  <c r="O168"/>
  <c r="O178" s="1"/>
  <c r="O167"/>
</calcChain>
</file>

<file path=xl/comments1.xml><?xml version="1.0" encoding="utf-8"?>
<comments xmlns="http://schemas.openxmlformats.org/spreadsheetml/2006/main">
  <authors>
    <author>Harrington, Sean (COM)</author>
  </authors>
  <commentList>
    <comment ref="N23" authorId="0" guid="{93EF2CDA-52B9-4530-9381-41F740F0A432}">
      <text>
        <r>
          <rPr>
            <b/>
            <sz val="9"/>
            <color indexed="81"/>
            <rFont val="Tahoma"/>
            <family val="2"/>
          </rPr>
          <t>Commerce</t>
        </r>
        <r>
          <rPr>
            <sz val="9"/>
            <color indexed="81"/>
            <rFont val="Tahoma"/>
            <family val="2"/>
          </rPr>
          <t xml:space="preserve">
(e.g. deferred, cash flow only)</t>
        </r>
      </text>
    </comment>
    <comment ref="N38" authorId="0" guid="{D77BEBB9-8166-4437-9B4C-E1A0F442A555}">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I14" authorId="0" guid="{DBFD9E72-A881-4B34-861F-1BB8DD7B3833}">
      <text>
        <r>
          <rPr>
            <b/>
            <sz val="9"/>
            <color indexed="81"/>
            <rFont val="Tahoma"/>
            <family val="2"/>
          </rPr>
          <t xml:space="preserve">Commerce:
</t>
        </r>
        <r>
          <rPr>
            <sz val="9"/>
            <color indexed="81"/>
            <rFont val="Tahoma"/>
            <family val="2"/>
          </rPr>
          <t xml:space="preserve">List "Current" if still managing
</t>
        </r>
      </text>
    </comment>
    <comment ref="J14" authorId="0" guid="{CF1BD7B0-0EB1-442A-A14E-CA6D80B7FCE3}">
      <text>
        <r>
          <rPr>
            <b/>
            <sz val="9"/>
            <color indexed="81"/>
            <rFont val="Tahoma"/>
            <family val="2"/>
          </rPr>
          <t>Commerce:</t>
        </r>
        <r>
          <rPr>
            <sz val="9"/>
            <color indexed="81"/>
            <rFont val="Tahoma"/>
            <family val="2"/>
          </rPr>
          <t xml:space="preserve">
HUD, HTF, LIHTC, etc.</t>
        </r>
      </text>
    </comment>
  </commentList>
</comments>
</file>

<file path=xl/comments3.xml><?xml version="1.0" encoding="utf-8"?>
<comments xmlns="http://schemas.openxmlformats.org/spreadsheetml/2006/main">
  <authors>
    <author>Harrington, Sean (COM)</author>
  </authors>
  <commentList>
    <comment ref="D66" authorId="0" guid="{4335F1AC-3AFA-42F3-BA76-69AEF3E9B4BE}">
      <text>
        <r>
          <rPr>
            <b/>
            <sz val="9"/>
            <color indexed="81"/>
            <rFont val="Tahoma"/>
            <family val="2"/>
          </rPr>
          <t>Note:</t>
        </r>
        <r>
          <rPr>
            <sz val="9"/>
            <color indexed="81"/>
            <rFont val="Tahoma"/>
            <family val="2"/>
          </rPr>
          <t xml:space="preserve">
If you claim points for Criterion 5.2a, you CANNOT also claim points for Criterion 5.8a, 5.8c, or 5.10</t>
        </r>
      </text>
    </comment>
    <comment ref="D67" authorId="0" guid="{41E4B924-14DC-47B8-8BF5-1844BB7351A7}">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4" authorId="0" guid="{6A73B3AA-7251-4EE2-A6B7-FEBF285C442E}">
      <text>
        <r>
          <rPr>
            <b/>
            <sz val="9"/>
            <color indexed="81"/>
            <rFont val="Tahoma"/>
            <family val="2"/>
          </rPr>
          <t xml:space="preserve">Note:
</t>
        </r>
        <r>
          <rPr>
            <sz val="9"/>
            <color indexed="81"/>
            <rFont val="Tahoma"/>
            <family val="2"/>
          </rPr>
          <t>If you claim points for Criterion 5.2a, you CANNOT also claim points for Criterion 5.8a</t>
        </r>
      </text>
    </comment>
    <comment ref="D76" authorId="0" guid="{D7EDD6BF-C269-45FD-86EE-5B88FFBC8ED8}">
      <text>
        <r>
          <rPr>
            <b/>
            <sz val="9"/>
            <color indexed="81"/>
            <rFont val="Tahoma"/>
            <family val="2"/>
          </rPr>
          <t xml:space="preserve">Note:
</t>
        </r>
        <r>
          <rPr>
            <sz val="9"/>
            <color indexed="81"/>
            <rFont val="Tahoma"/>
            <family val="2"/>
          </rPr>
          <t>If you claim points for Criterion 5.2a, you CANNOT also claim points for Criterion 5.8c</t>
        </r>
      </text>
    </comment>
    <comment ref="D78" authorId="0" guid="{AEB3E860-5135-4135-8339-056EEF231A84}">
      <text>
        <r>
          <rPr>
            <b/>
            <sz val="9"/>
            <color indexed="81"/>
            <rFont val="Tahoma"/>
            <family val="2"/>
          </rPr>
          <t xml:space="preserve">Note:
</t>
        </r>
        <r>
          <rPr>
            <sz val="9"/>
            <color indexed="81"/>
            <rFont val="Tahoma"/>
            <family val="2"/>
          </rPr>
          <t xml:space="preserve">If you claim points for Criterion 5.2a, you CANNOT also claim points for Criterion 5.10
</t>
        </r>
      </text>
    </comment>
    <comment ref="D79" authorId="0" guid="{19BF3C98-6248-47ED-AE85-C6331CEFF08B}">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80" authorId="0" guid="{6A6A0FE6-03C3-4D6B-8C58-7C840ECB3024}">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81" authorId="0" guid="{DA17A21D-4BEE-49B0-83B9-8B0BC528D72E}">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sharedStrings.xml><?xml version="1.0" encoding="utf-8"?>
<sst xmlns="http://schemas.openxmlformats.org/spreadsheetml/2006/main" count="3996" uniqueCount="1392">
  <si>
    <t>Form 1A: Project Summary</t>
  </si>
  <si>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</si>
  <si>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</si>
  <si>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</si>
  <si>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</si>
  <si>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</si>
  <si>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</si>
  <si>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</si>
  <si>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</si>
  <si>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</si>
  <si>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</si>
  <si>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</si>
  <si>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</si>
  <si>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</si>
  <si>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</si>
  <si>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</si>
  <si>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</si>
  <si>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</si>
  <si>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</si>
  <si>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</si>
  <si>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</si>
  <si>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</si>
  <si>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</si>
  <si>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</si>
  <si>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</si>
  <si>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</si>
  <si>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</si>
  <si>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</si>
  <si>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</si>
  <si>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</si>
  <si>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</si>
  <si>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</si>
  <si>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</si>
  <si>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</si>
  <si>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</si>
  <si>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</si>
  <si>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</si>
  <si>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Form 1B: Unit Configuration and Affordability</t>
  </si>
  <si>
    <t>AMI 
Targets</t>
  </si>
  <si>
    <t>Beds</t>
  </si>
  <si>
    <t>SRO</t>
  </si>
  <si>
    <t>Studio</t>
  </si>
  <si>
    <t>1BR</t>
  </si>
  <si>
    <t>2BR</t>
  </si>
  <si>
    <t>3BR</t>
  </si>
  <si>
    <t>4BR</t>
  </si>
  <si>
    <t>5BR</t>
  </si>
  <si>
    <t>Total Units</t>
  </si>
  <si>
    <t>Total Low-Income Units</t>
  </si>
  <si>
    <t xml:space="preserve">Market Rate </t>
  </si>
  <si>
    <t>Common Area</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</si>
  <si>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</si>
  <si>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</si>
  <si>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</si>
  <si>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</si>
  <si>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</si>
  <si>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</si>
  <si>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</si>
  <si>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</si>
  <si>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</si>
  <si>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</si>
  <si>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Expected Placed-In-Service Date</t>
  </si>
  <si>
    <t>Form 2B: Square Footage Details</t>
  </si>
  <si>
    <t>Project Name</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</si>
  <si>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</si>
  <si>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</si>
  <si>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</si>
  <si>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</si>
  <si>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</si>
  <si>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</si>
  <si>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</si>
  <si>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</si>
  <si>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</si>
  <si>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</si>
  <si>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</si>
  <si>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</si>
  <si>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</si>
  <si>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</si>
  <si>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</si>
  <si>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</si>
  <si>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</si>
  <si>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</si>
  <si>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</si>
  <si>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</si>
  <si>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 Units /Beds</t>
  </si>
  <si>
    <t>Population Type Notes</t>
  </si>
  <si>
    <t>Form 4: Relocation Budget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</si>
  <si>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</si>
  <si>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</si>
  <si>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</si>
  <si>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</si>
  <si>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</si>
  <si>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</si>
  <si>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</si>
  <si>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</si>
  <si>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</si>
  <si>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</si>
  <si>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</si>
  <si>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</si>
  <si>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</si>
  <si>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</si>
  <si>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</si>
  <si>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</si>
  <si>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</si>
  <si>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</si>
  <si>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</si>
  <si>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Status</t>
  </si>
  <si>
    <t xml:space="preserve">Site Control </t>
  </si>
  <si>
    <t>Purchase and Sale Agreement / Option</t>
  </si>
  <si>
    <t xml:space="preserve">(e.g., Executed PSA/ Option)  </t>
  </si>
  <si>
    <t>Site Control</t>
  </si>
  <si>
    <t>Maximum Extensions</t>
  </si>
  <si>
    <t xml:space="preserve">(e.g., Must Waive Financing Contingency 6/30/08)  </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</si>
  <si>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</si>
  <si>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</si>
  <si>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</si>
  <si>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</si>
  <si>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</si>
  <si>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</si>
  <si>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</si>
  <si>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</si>
  <si>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</si>
  <si>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</si>
  <si>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</si>
  <si>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</si>
  <si>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</si>
  <si>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</si>
  <si>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</si>
  <si>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</si>
  <si>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</si>
  <si>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</si>
  <si>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</si>
  <si>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</si>
  <si>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</si>
  <si>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</si>
  <si>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</si>
  <si>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</si>
  <si>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</si>
  <si>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</si>
  <si>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</si>
  <si>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</si>
  <si>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Application for funding (specify source):</t>
  </si>
  <si>
    <t>Construction cost estimate</t>
  </si>
  <si>
    <t>Lender selection</t>
  </si>
  <si>
    <t>Funding for services</t>
  </si>
  <si>
    <t>Award date for funding source (specify):*</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</si>
  <si>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</si>
  <si>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</si>
  <si>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</si>
  <si>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</si>
  <si>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</si>
  <si>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</si>
  <si>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</si>
  <si>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</si>
  <si>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</si>
  <si>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</si>
  <si>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Form 5: Project Schedule (Page 2)</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</si>
  <si>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</si>
  <si>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</si>
  <si>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</si>
  <si>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</si>
  <si>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</si>
  <si>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</si>
  <si>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</si>
  <si>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</si>
  <si>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</si>
  <si>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</si>
  <si>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</si>
  <si>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</si>
  <si>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</si>
  <si>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</si>
  <si>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</si>
  <si>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</si>
  <si>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</si>
  <si>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</si>
  <si>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</si>
  <si>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</si>
  <si>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(Specify)</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</si>
  <si>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</si>
  <si>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</si>
  <si>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</si>
  <si>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</si>
  <si>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</si>
  <si>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</si>
  <si>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</si>
  <si>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</si>
  <si>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</si>
  <si>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</si>
  <si>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</si>
  <si>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</si>
  <si>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</si>
  <si>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</si>
  <si>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</si>
  <si>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</si>
  <si>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</si>
  <si>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</si>
  <si>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</si>
  <si>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</si>
  <si>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</si>
  <si>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</si>
  <si>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</si>
  <si>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</si>
  <si>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</si>
  <si>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</si>
  <si>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</si>
  <si>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</si>
  <si>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</si>
  <si>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</si>
  <si>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</si>
  <si>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</si>
  <si>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</si>
  <si>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</si>
  <si>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</si>
  <si>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</si>
  <si>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</si>
  <si>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</si>
  <si>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</si>
  <si>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</si>
  <si>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</si>
  <si>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</si>
  <si>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</si>
  <si>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</si>
  <si>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</si>
  <si>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</si>
  <si>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</si>
  <si>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</si>
  <si>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</si>
  <si>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</si>
  <si>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</si>
  <si>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</si>
  <si>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</si>
  <si>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</si>
  <si>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</si>
  <si>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</si>
  <si>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</si>
  <si>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</si>
  <si>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</si>
  <si>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</si>
  <si>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</si>
  <si>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</si>
  <si>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</si>
  <si>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</si>
  <si>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</si>
  <si>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</si>
  <si>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</si>
  <si>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</si>
  <si>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</si>
  <si>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</si>
  <si>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</si>
  <si>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</si>
  <si>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</si>
  <si>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</si>
  <si>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</si>
  <si>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</si>
  <si>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</si>
  <si>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</si>
  <si>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</si>
  <si>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</si>
  <si>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</si>
  <si>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</si>
  <si>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</si>
  <si>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</si>
  <si>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</si>
  <si>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</si>
  <si>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</si>
  <si>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</si>
  <si>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</si>
  <si>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</si>
  <si>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</si>
  <si>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</si>
  <si>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</si>
  <si>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</si>
  <si>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</si>
  <si>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</si>
  <si>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</si>
  <si>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</si>
  <si>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</si>
  <si>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</si>
  <si>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</si>
  <si>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</si>
  <si>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</si>
  <si>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</si>
  <si>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</si>
  <si>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</si>
  <si>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</si>
  <si>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</si>
  <si>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</si>
  <si>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</si>
  <si>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</si>
  <si>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</si>
  <si>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</si>
  <si>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</si>
  <si>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</si>
  <si>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</si>
  <si>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</si>
  <si>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</si>
  <si>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</si>
  <si>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</si>
  <si>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</si>
  <si>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</si>
  <si>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</si>
  <si>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</si>
  <si>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</si>
  <si>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</si>
  <si>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</si>
  <si>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</si>
  <si>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</si>
  <si>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</si>
  <si>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</si>
  <si>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</si>
  <si>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</si>
  <si>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</si>
  <si>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</si>
  <si>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</si>
  <si>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</si>
  <si>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</si>
  <si>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</si>
  <si>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</si>
  <si>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</si>
  <si>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</si>
  <si>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</si>
  <si>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</si>
  <si>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</si>
  <si>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</si>
  <si>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</si>
  <si>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</si>
  <si>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</si>
  <si>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</si>
  <si>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</si>
  <si>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</si>
  <si>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</si>
  <si>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</si>
  <si>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</si>
  <si>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</si>
  <si>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Residential Sources</t>
  </si>
  <si>
    <t>Grant / Loan</t>
  </si>
  <si>
    <t>Public / Private</t>
  </si>
  <si>
    <t>Application Date</t>
  </si>
  <si>
    <t>(Projected) Award Date</t>
  </si>
  <si>
    <t xml:space="preserve"> Loan Term</t>
  </si>
  <si>
    <t>Subtotal</t>
  </si>
  <si>
    <t>Residential Sources (excluding LIHTC Equity)</t>
  </si>
  <si>
    <t>Expected LIHTC Equity (Form 6D)</t>
  </si>
  <si>
    <t xml:space="preserve"> </t>
  </si>
  <si>
    <t>Total Residential Sources</t>
  </si>
  <si>
    <t>Permanent Financing - Non-Residential</t>
  </si>
  <si>
    <t>Total Non Residential Sources</t>
  </si>
  <si>
    <t xml:space="preserve">Project Name: </t>
  </si>
  <si>
    <t>Date:</t>
  </si>
  <si>
    <t>Sources and Amounts of Revenue</t>
  </si>
  <si>
    <t>Quarter 4</t>
  </si>
  <si>
    <t>Quarter 1</t>
  </si>
  <si>
    <t>Quarter 2</t>
  </si>
  <si>
    <t>Quarter 3</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</si>
  <si>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</si>
  <si>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</si>
  <si>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</si>
  <si>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</si>
  <si>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</si>
  <si>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</si>
  <si>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</si>
  <si>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</si>
  <si>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</si>
  <si>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</si>
  <si>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</si>
  <si>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cross-check</t>
  </si>
  <si>
    <t>% of Median 
Income Served</t>
  </si>
  <si>
    <t>Unit Size</t>
  </si>
  <si>
    <t>Tenant - Paid Monthly Rent</t>
  </si>
  <si>
    <t>Tenant - Paid Utilities</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</si>
  <si>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</si>
  <si>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</si>
  <si>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</si>
  <si>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</si>
  <si>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</si>
  <si>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</si>
  <si>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</si>
  <si>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ANNUAL RENT SUBSIDY SOURCES (Do Not Include Operating or Service Funding Sources Here)</t>
  </si>
  <si>
    <t>Proposed 
Funding</t>
  </si>
  <si>
    <t>Committed/ 
Conditional Funding</t>
  </si>
  <si>
    <t>Total 
Funding</t>
  </si>
  <si>
    <t>Length of Commitment</t>
  </si>
  <si>
    <t>Total Annual Rent Subsidy</t>
  </si>
  <si>
    <t>ANNUAL OPERATING SUBSIDY SOURCES (Do Not Include Service or Rent Subsidy Dollars Here)</t>
  </si>
  <si>
    <t>Total Annual Operating Subsidy Sources</t>
  </si>
  <si>
    <t>ANNUAL SERVICE FUNDING SOURCES (Do Not Include Operating or Rent Subsidy Dollars Here)</t>
  </si>
  <si>
    <t>Form 8C: Operating Personnel Expenses</t>
  </si>
  <si>
    <t>On-Site Staff</t>
  </si>
  <si>
    <t>Staff Title</t>
  </si>
  <si>
    <t>Name of agency that employs this person</t>
  </si>
  <si>
    <t xml:space="preserve">Full-time Annual Salary of an FTE in this position. </t>
  </si>
  <si>
    <t>% of time this person will work on this project</t>
  </si>
  <si>
    <t>Total cost for this person on this project</t>
  </si>
  <si>
    <t>Benefit Rate (%)</t>
  </si>
  <si>
    <t>Benefit Amount</t>
  </si>
  <si>
    <t>Total Project Cost for This  Person</t>
  </si>
  <si>
    <t>Total On-Site Staff Expenses</t>
  </si>
  <si>
    <t>Off-Site Staff</t>
  </si>
  <si>
    <t>Total Off-Site Staff Expenses</t>
  </si>
  <si>
    <t>Total Operating Personnel Expenses</t>
  </si>
  <si>
    <t>Form 8D: Service Expenses</t>
  </si>
  <si>
    <t>Service Personnel Expenses for First Year of Project</t>
  </si>
  <si>
    <t>Staff Title*</t>
  </si>
  <si>
    <t>Total Project Cost for this  person</t>
  </si>
  <si>
    <t>Service Sources</t>
  </si>
  <si>
    <t>Project Cash Flow</t>
  </si>
  <si>
    <t>Total Service Personnel Expenses</t>
  </si>
  <si>
    <t>Non-Personnel Expenses for First Year of Project</t>
  </si>
  <si>
    <t>Client Assistance Costs**</t>
  </si>
  <si>
    <t>Local Travel/Mileage</t>
  </si>
  <si>
    <t>Equipment***</t>
  </si>
  <si>
    <t>Supplies</t>
  </si>
  <si>
    <t>Telecommunications/Computers</t>
  </si>
  <si>
    <t>Printing/Duplication</t>
  </si>
  <si>
    <t>Project Administrative Costs****</t>
  </si>
  <si>
    <t>Total Services:</t>
  </si>
  <si>
    <t>Form 8E: Operating Pro Forma</t>
  </si>
  <si>
    <t>Pro Forma Date</t>
  </si>
  <si>
    <t>REVENUES</t>
  </si>
  <si>
    <t>Year 1</t>
  </si>
  <si>
    <t>Year 2</t>
  </si>
  <si>
    <t>Year 3</t>
  </si>
  <si>
    <t>Year 4</t>
  </si>
  <si>
    <t>Year 5</t>
  </si>
  <si>
    <t>Year 6</t>
  </si>
  <si>
    <t>Year 7</t>
  </si>
  <si>
    <t xml:space="preserve">Residential Income </t>
  </si>
  <si>
    <t>Escalator</t>
  </si>
  <si>
    <t>Annual Gross Tenant Paid Rental Income</t>
  </si>
  <si>
    <t>Other Source:</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</si>
  <si>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</si>
  <si>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</si>
  <si>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</si>
  <si>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</si>
  <si>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</si>
  <si>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</si>
  <si>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</si>
  <si>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</si>
  <si>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</si>
  <si>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EXPENSES </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</si>
  <si>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</si>
  <si>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</si>
  <si>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</si>
  <si>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</si>
  <si>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</si>
  <si>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</si>
  <si>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</si>
  <si>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</si>
  <si>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</si>
  <si>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</si>
  <si>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</si>
  <si>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</si>
  <si>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</si>
  <si>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</si>
  <si>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</si>
  <si>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</si>
  <si>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</si>
  <si>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</si>
  <si>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</si>
  <si>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</si>
  <si>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</si>
  <si>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</si>
  <si>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</si>
  <si>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</si>
  <si>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</si>
  <si>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</si>
  <si>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</si>
  <si>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</si>
  <si>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</si>
  <si>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</si>
  <si>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</si>
  <si>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</si>
  <si>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</si>
  <si>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</si>
  <si>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</si>
  <si>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</si>
  <si>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</si>
  <si>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</si>
  <si>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Gross Cash Flow</t>
  </si>
  <si>
    <t>Soft Debt</t>
  </si>
  <si>
    <t>Lender 4</t>
  </si>
  <si>
    <t>Lender 5</t>
  </si>
  <si>
    <t>Lender 6</t>
  </si>
  <si>
    <t>Total Soft Debt Service</t>
  </si>
  <si>
    <t>Overall Debt Coverage Ratio</t>
  </si>
  <si>
    <t>Net Cash Flow</t>
  </si>
  <si>
    <t>Year 8</t>
  </si>
  <si>
    <t>Year 9</t>
  </si>
  <si>
    <t>Year 10</t>
  </si>
  <si>
    <t>Year 11</t>
  </si>
  <si>
    <t>Year 12</t>
  </si>
  <si>
    <t>Year 13</t>
  </si>
  <si>
    <t>Year 14</t>
  </si>
  <si>
    <t>Year 15</t>
  </si>
  <si>
    <t>Other:</t>
  </si>
  <si>
    <t>Less Residential Vacancy</t>
  </si>
  <si>
    <t xml:space="preserve">Less Non-Residential Vacancy </t>
  </si>
  <si>
    <t>Vacancy Rates and Inflation Factors</t>
  </si>
  <si>
    <t>Please explain how you arrived at the vacancy and inflation factors used in the Operating Pro Forma</t>
  </si>
  <si>
    <t xml:space="preserve">Operating Expense Estimates </t>
  </si>
  <si>
    <t>Heat</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</si>
  <si>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</si>
  <si>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</si>
  <si>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</si>
  <si>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</si>
  <si>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</si>
  <si>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</si>
  <si>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</si>
  <si>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</si>
  <si>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</si>
  <si>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</si>
  <si>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</si>
  <si>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</si>
  <si>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</si>
  <si>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</si>
  <si>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</si>
  <si>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</si>
  <si>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</si>
  <si>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</si>
  <si>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</si>
  <si>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</si>
  <si>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</si>
  <si>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</si>
  <si>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</si>
  <si>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</si>
  <si>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</si>
  <si>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</si>
  <si>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</si>
  <si>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</si>
  <si>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</si>
  <si>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</si>
  <si>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</si>
  <si>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</si>
  <si>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</si>
  <si>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</si>
  <si>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</si>
  <si>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</si>
  <si>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</si>
  <si>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</si>
  <si>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</si>
  <si>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</si>
  <si>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</si>
  <si>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</si>
  <si>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</si>
  <si>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</si>
  <si>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</si>
  <si>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</si>
  <si>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</si>
  <si>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</si>
  <si>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</si>
  <si>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</si>
  <si>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</si>
  <si>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</si>
  <si>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</si>
  <si>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</si>
  <si>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</si>
  <si>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</si>
  <si>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</si>
  <si>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</si>
  <si>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</si>
  <si>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</si>
  <si>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End (projected Placed in Service Date)</t>
  </si>
  <si>
    <t>Development Consultant History</t>
  </si>
  <si>
    <t>Developer Consultant Name:</t>
  </si>
  <si>
    <t xml:space="preserve">Development Consultant Pipeline </t>
  </si>
  <si>
    <t>Management Company:</t>
  </si>
  <si>
    <t xml:space="preserve"> Projects</t>
  </si>
  <si>
    <t>Population Served</t>
  </si>
  <si>
    <t>Effective Date of Mangement Contract</t>
  </si>
  <si>
    <t>Form 11A: 9% LIHTC Scoring Synopsis</t>
  </si>
  <si>
    <t>POINTS
SELECTED</t>
  </si>
  <si>
    <t>The Applicant commits the Project to serve the following combination of Income Set-Asides:</t>
  </si>
  <si>
    <t>Lower Income County:</t>
  </si>
  <si>
    <t>Select Lower Income County</t>
  </si>
  <si>
    <t>Set-Aside Combination:</t>
  </si>
  <si>
    <t>None</t>
  </si>
  <si>
    <t>Higher Income County:</t>
  </si>
  <si>
    <t>Select Higher Income County</t>
  </si>
  <si>
    <t>2 points will be awarded for every year of the Additional Low-Income Housing Use Period up to 22 years.</t>
  </si>
  <si>
    <t>No Points Taken</t>
  </si>
  <si>
    <t>Indicate the Priority Population set-aside(s) below.  If you select Category A, you many not select anything under Category B.</t>
  </si>
  <si>
    <t>Five points will be awarded to projects in King County or Metro Counties that have received a funding commitment from a local or county government.  Please see Policies for minimum funding thresholds by county.</t>
  </si>
  <si>
    <t>Points will be awarded to projects that have leveraged federal resources.</t>
  </si>
  <si>
    <t xml:space="preserve">CAPITAL FUNDS: </t>
  </si>
  <si>
    <t>Source of Funds:</t>
  </si>
  <si>
    <t>Amount of Funds:</t>
  </si>
  <si>
    <t>% of Total Project Cost:</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</si>
  <si>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</si>
  <si>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</si>
  <si>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</si>
  <si>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</si>
  <si>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</si>
  <si>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</si>
  <si>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</si>
  <si>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</si>
  <si>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</si>
  <si>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</si>
  <si>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</si>
  <si>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Type of federal use restriction:</t>
  </si>
  <si>
    <t>Enter type of federal use restriction</t>
  </si>
  <si>
    <t>Expiration date:</t>
  </si>
  <si>
    <t>Enter expiration date of federal use restriction</t>
  </si>
  <si>
    <t>Number of units at risk:</t>
  </si>
  <si>
    <t>Enter number of units at risk of market conversion</t>
  </si>
  <si>
    <t>Date of Commission Preapproval Request:</t>
  </si>
  <si>
    <t>Enter date preapproval request submitted to WSHFC</t>
  </si>
  <si>
    <t>Points will be awarded to those Projects located on an eligible Indian Reservation or within the service area of an eligible tribe.</t>
  </si>
  <si>
    <t>Eligible Tribe:</t>
  </si>
  <si>
    <t>**Projects claiming these points are not eligible for points under #12-17 below.</t>
  </si>
  <si>
    <t>Two Points will be awarded to those Projects that provide nearby access to food and exceed the minimum Access to Services criterion of ESDS.</t>
  </si>
  <si>
    <t>Select one:</t>
  </si>
  <si>
    <t xml:space="preserve">Project is located in </t>
  </si>
  <si>
    <t>Select location</t>
  </si>
  <si>
    <t>One Point will be awarded to Projects in or near the top 50 Metro or Non-Metro job growth places.</t>
  </si>
  <si>
    <t>Project is located</t>
  </si>
  <si>
    <t>Select Location</t>
  </si>
  <si>
    <t>Select Job Growth Place</t>
  </si>
  <si>
    <t>Five points will be awarded to those Projects that qualify under one of the three scenarios below.  Indicate Nonprofit involvement below:</t>
  </si>
  <si>
    <t>Five points will be awarded to Projects whose Owners agree to contribute to a local Nonprofit Organization an amount equal to the greater of 25 basis points (0.25%) of Total Project Costs; or $10,000.</t>
  </si>
  <si>
    <t>Two points will be awarded to Projects that have a preapproved plan for eventual tenant ownership after the initial 15-year Compliance Period.</t>
  </si>
  <si>
    <t>TOTAL POINTS SELECTED BY APPLICANT</t>
  </si>
  <si>
    <t>Select Additional Low-Income Set-Asides</t>
  </si>
  <si>
    <t>1 point will be awarded for every year of the Additional Low-Income Housing Use Period selected up to 22 years.</t>
  </si>
  <si>
    <t>Indicate Priority Population set-aside(s) below.  Up to two set-asides may be selected, but the same population cannot be selected in both Category A and B.</t>
  </si>
  <si>
    <t xml:space="preserve">Please indicate at least 3 onsite services that will be provided.  </t>
  </si>
  <si>
    <t>Onsite food service</t>
  </si>
  <si>
    <t>Onsite housekeeping and linen service</t>
  </si>
  <si>
    <t>Transportation services</t>
  </si>
  <si>
    <t>Onsite Social Coordinator and regularly scheduled social activities</t>
  </si>
  <si>
    <t>Other service to be approved by the Commission</t>
  </si>
  <si>
    <t>Points will be awarded to projects that create or preserve project-based government rental assistance covering at least 25% of the low-income units.</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</si>
  <si>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</si>
  <si>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</si>
  <si>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</si>
  <si>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</si>
  <si>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</si>
  <si>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</si>
  <si>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</si>
  <si>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</si>
  <si>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</si>
  <si>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</si>
  <si>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</si>
  <si>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</si>
  <si>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</si>
  <si>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Three points will be awarded to Projects meeting the definition of Rehabilitation Project.</t>
  </si>
  <si>
    <t>Five points will be awarded to Projects meeting the definition of At-Risk Property.</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</si>
  <si>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</si>
  <si>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</si>
  <si>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</si>
  <si>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</si>
  <si>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Two points will be awarded to Projects that qualify under one of the scenarios below.</t>
  </si>
  <si>
    <t>Five points will be awarded to Projects whose Owners agree to contribute funds to a local Nonprofit Organization an amount equal to the greater of 20 basis points (0.20%) of the total bond issue; or $10,000.</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</si>
  <si>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</si>
  <si>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</si>
  <si>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</si>
  <si>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</si>
  <si>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</si>
  <si>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</si>
  <si>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</si>
  <si>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</si>
  <si>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</si>
  <si>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</si>
  <si>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</si>
  <si>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</si>
  <si>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</si>
  <si>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</si>
  <si>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</si>
  <si>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</si>
  <si>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</si>
  <si>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</si>
  <si>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r>
      <t xml:space="preserve">Divided by Tax Credit Factor </t>
    </r>
    <r>
      <rPr>
        <sz val="8"/>
        <rFont val="Calibri"/>
        <family val="2"/>
        <scheme val="minor"/>
      </rPr>
      <t>(</t>
    </r>
    <r>
      <rPr>
        <i/>
        <sz val="8"/>
        <rFont val="Calibri"/>
        <family val="2"/>
        <scheme val="minor"/>
      </rPr>
      <t>ESTIMATED 2015 minimum for King County = $0.92, non-King County = $0.85)</t>
    </r>
  </si>
  <si>
    <t>Non Residential Sources</t>
  </si>
  <si>
    <t>Repayment Structure</t>
  </si>
  <si>
    <t xml:space="preserve">Repayment Structure
</t>
  </si>
  <si>
    <t>Loan 
Term</t>
  </si>
  <si>
    <t>Notes</t>
  </si>
  <si>
    <t>#Units /
 Beds</t>
  </si>
  <si>
    <t xml:space="preserve">Market Rate 
Units </t>
  </si>
  <si>
    <t>Total Annual Operating Subsidy</t>
  </si>
  <si>
    <t>Total Annual Services Funding</t>
  </si>
  <si>
    <t>Other (identify and include cost estimate for each)</t>
  </si>
  <si>
    <t># Units</t>
  </si>
  <si>
    <t>End Date</t>
  </si>
  <si>
    <t>Type of Financing</t>
  </si>
  <si>
    <t>Projected PIS Date</t>
  </si>
  <si>
    <t>Additional Low-Income Housing Setasides</t>
  </si>
  <si>
    <t>Additional Low-Income Housing Use Period</t>
  </si>
  <si>
    <t>Housing Commitments for Priority Populations</t>
  </si>
  <si>
    <t>Local Funding Commitment</t>
  </si>
  <si>
    <t>Federal Leverage</t>
  </si>
  <si>
    <t>State Funding Coordination</t>
  </si>
  <si>
    <t>Project-Based Rental Assistance (PBRA)</t>
  </si>
  <si>
    <t>Developer Fees</t>
  </si>
  <si>
    <t>At Risk of Market Conversion</t>
  </si>
  <si>
    <t>Historic Property</t>
  </si>
  <si>
    <r>
      <t xml:space="preserve">Five points will be awarded to </t>
    </r>
    <r>
      <rPr>
        <u/>
        <sz val="10"/>
        <rFont val="Calibri"/>
        <family val="2"/>
        <scheme val="minor"/>
      </rPr>
      <t>New Production</t>
    </r>
    <r>
      <rPr>
        <sz val="10"/>
        <rFont val="Calibri"/>
        <family val="2"/>
        <scheme val="minor"/>
      </rPr>
      <t xml:space="preserve"> Projects meeting the definition of an Historic Property </t>
    </r>
    <r>
      <rPr>
        <u/>
        <sz val="10"/>
        <rFont val="Calibri"/>
        <family val="2"/>
        <scheme val="minor"/>
      </rPr>
      <t>and</t>
    </r>
    <r>
      <rPr>
        <sz val="10"/>
        <rFont val="Calibri"/>
        <family val="2"/>
        <scheme val="minor"/>
      </rPr>
      <t xml:space="preserve"> using the federal Historic Tax Credit in their financing.</t>
    </r>
  </si>
  <si>
    <t>Eligible Tribal Area</t>
  </si>
  <si>
    <t>Area Targeted By a Local Jurisdiction</t>
  </si>
  <si>
    <r>
      <t xml:space="preserve">Two Points will be awared to Projects  in </t>
    </r>
    <r>
      <rPr>
        <u/>
        <sz val="10"/>
        <rFont val="Calibri"/>
        <family val="2"/>
        <scheme val="minor"/>
      </rPr>
      <t>King County or Metro Counties</t>
    </r>
    <r>
      <rPr>
        <sz val="10"/>
        <rFont val="Calibri"/>
        <family val="2"/>
        <scheme val="minor"/>
      </rPr>
      <t xml:space="preserve"> that are located in a specific geographic area that is targeted by the local jurisdiction for affordable housing.</t>
    </r>
  </si>
  <si>
    <t>Community Revitalization Plan</t>
  </si>
  <si>
    <r>
      <t xml:space="preserve">One Point will be awarded to Projects  in </t>
    </r>
    <r>
      <rPr>
        <u/>
        <sz val="10"/>
        <rFont val="Calibri"/>
        <family val="2"/>
        <scheme val="minor"/>
      </rPr>
      <t>King County or Metro Counties</t>
    </r>
    <r>
      <rPr>
        <sz val="10"/>
        <rFont val="Calibri"/>
        <family val="2"/>
        <scheme val="minor"/>
      </rPr>
      <t xml:space="preserve"> that contribute to a preapproved Community Revitalization Plan.</t>
    </r>
  </si>
  <si>
    <t>Transit-Oriented Development (TOD)</t>
  </si>
  <si>
    <r>
      <t xml:space="preserve">One Point will be awarded to Projects  in </t>
    </r>
    <r>
      <rPr>
        <u/>
        <sz val="10"/>
        <rFont val="Calibri"/>
        <family val="2"/>
        <scheme val="minor"/>
      </rPr>
      <t>King County</t>
    </r>
    <r>
      <rPr>
        <sz val="10"/>
        <rFont val="Calibri"/>
        <family val="2"/>
        <scheme val="minor"/>
      </rPr>
      <t xml:space="preserve"> that are located within the 10-minute walkshed of a Transit Oriented Development.</t>
    </r>
  </si>
  <si>
    <t>High and Very High Opportunity Areas</t>
  </si>
  <si>
    <r>
      <t xml:space="preserve">One Point will be awarded to Projects  in </t>
    </r>
    <r>
      <rPr>
        <u/>
        <sz val="10"/>
        <rFont val="Calibri"/>
        <family val="2"/>
        <scheme val="minor"/>
      </rPr>
      <t>King County</t>
    </r>
    <r>
      <rPr>
        <sz val="10"/>
        <rFont val="Calibri"/>
        <family val="2"/>
        <scheme val="minor"/>
      </rPr>
      <t xml:space="preserve"> that are located in a census tract determined to be a High or Very High Opportunity Area.</t>
    </r>
  </si>
  <si>
    <t>Job Centers</t>
  </si>
  <si>
    <t>Nonprofit Sponsor</t>
  </si>
  <si>
    <t>Donation in Support of Local Housing Needs</t>
  </si>
  <si>
    <t>Eventual Tenant Ownership</t>
  </si>
  <si>
    <t>• Elderly Housing Project: RD Section 515 program or a HUD elderly program - 10 Points</t>
  </si>
  <si>
    <t>King County, has not selected #4 and is not eligible for these points.</t>
  </si>
  <si>
    <t>• 22 years - 44 points</t>
  </si>
  <si>
    <t>75% of Total Housing Units as Supportive Housing for the Homeless - 35 Points</t>
  </si>
  <si>
    <r>
      <rPr>
        <i/>
        <sz val="10"/>
        <rFont val="Calibri"/>
        <family val="2"/>
        <scheme val="minor"/>
      </rPr>
      <t>Category A</t>
    </r>
    <r>
      <rPr>
        <sz val="10"/>
        <rFont val="Calibri"/>
        <family val="2"/>
        <scheme val="minor"/>
      </rPr>
      <t>.  75% Supportive Housing for the Homeless (35 points)</t>
    </r>
  </si>
  <si>
    <r>
      <rPr>
        <i/>
        <sz val="10"/>
        <rFont val="Calibri"/>
        <family val="2"/>
        <scheme val="minor"/>
      </rPr>
      <t>Category B</t>
    </r>
    <r>
      <rPr>
        <sz val="10"/>
        <rFont val="Calibri"/>
        <family val="2"/>
        <scheme val="minor"/>
      </rPr>
      <t>.  Housing Commitments for other Priority Populations (Up to Two - 10 points each)</t>
    </r>
  </si>
  <si>
    <t>Expiring Federal Use Restriction</t>
  </si>
  <si>
    <t>Location-Efficient Projects</t>
  </si>
  <si>
    <r>
      <rPr>
        <i/>
        <sz val="10"/>
        <rFont val="Calibri"/>
        <family val="2"/>
        <scheme val="minor"/>
      </rPr>
      <t>Category A</t>
    </r>
    <r>
      <rPr>
        <sz val="10"/>
        <rFont val="Calibri"/>
        <family val="2"/>
        <scheme val="minor"/>
      </rPr>
      <t>.  10% Large Households and/or 10% Persons with Disabilities (5 points each)</t>
    </r>
  </si>
  <si>
    <r>
      <rPr>
        <i/>
        <sz val="10"/>
        <rFont val="Calibri"/>
        <family val="2"/>
        <scheme val="minor"/>
      </rPr>
      <t>Category B</t>
    </r>
    <r>
      <rPr>
        <sz val="10"/>
        <rFont val="Calibri"/>
        <family val="2"/>
        <scheme val="minor"/>
      </rPr>
      <t>.  20% Large Households and/or 20% Persons with Disabilities (10 points each)</t>
    </r>
  </si>
  <si>
    <t>Additional Low-Income Housing Set-Asides</t>
  </si>
  <si>
    <r>
      <rPr>
        <i/>
        <sz val="10"/>
        <color indexed="8"/>
        <rFont val="Calibri"/>
        <family val="2"/>
        <scheme val="minor"/>
      </rPr>
      <t>Category C</t>
    </r>
    <r>
      <rPr>
        <b/>
        <sz val="10"/>
        <color indexed="8"/>
        <rFont val="Calibri"/>
        <family val="2"/>
        <scheme val="minor"/>
      </rPr>
      <t>.</t>
    </r>
    <r>
      <rPr>
        <sz val="10"/>
        <color indexed="8"/>
        <rFont val="Calibri"/>
        <family val="2"/>
        <scheme val="minor"/>
      </rPr>
      <t xml:space="preserve">  100% Seniors with Some Services (10 points)</t>
    </r>
  </si>
  <si>
    <t>Total Project Cost (Form 6D, Cell R116):</t>
  </si>
  <si>
    <t>Leveraging of Public Resources</t>
  </si>
  <si>
    <t>Leveraging of Taxable Bonds</t>
  </si>
  <si>
    <t>Rehabilitation Project</t>
  </si>
  <si>
    <t>At-Risk Property</t>
  </si>
  <si>
    <t>Property Type</t>
  </si>
  <si>
    <t>Area Targeted by a Local Jurisdiction</t>
  </si>
  <si>
    <t>Donation in Support of Nonprofit Programs</t>
  </si>
  <si>
    <t>Development Amenities</t>
  </si>
  <si>
    <t>General</t>
  </si>
  <si>
    <t>Individuals</t>
  </si>
  <si>
    <t>Households with Children</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</si>
  <si>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</si>
  <si>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</si>
  <si>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</si>
  <si>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</si>
  <si>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</si>
  <si>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</si>
  <si>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</si>
  <si>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</si>
  <si>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</si>
  <si>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</si>
  <si>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</si>
  <si>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</si>
  <si>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</si>
  <si>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</si>
  <si>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</si>
  <si>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Lower Income Housing Commitment</t>
  </si>
  <si>
    <t xml:space="preserve">• 100% of low-income units at 60% AMI (0 points) </t>
  </si>
  <si>
    <t xml:space="preserve">• 90% of  low-income units at 60% AMI, 10% at 40% AMI (5 points) </t>
  </si>
  <si>
    <t xml:space="preserve">• 70% of low-income units at 60% AMI, 30% at 50% AMI (10 points) </t>
  </si>
  <si>
    <t xml:space="preserve">• 50% of low-income units at 60% AMI, 50% at 50% AMI (15 points) </t>
  </si>
  <si>
    <t>• 30% of low-income units at 60% AMI, 70% at 50% AMI (20 points)</t>
  </si>
  <si>
    <t xml:space="preserve">• 100% of low-income units at 50% AMI (25 points) </t>
  </si>
  <si>
    <t>% of Units</t>
  </si>
  <si>
    <t>Inc_percent</t>
  </si>
  <si>
    <t>Years</t>
  </si>
  <si>
    <t>• 1 year - 1 point</t>
  </si>
  <si>
    <t>• 2 years - 2 points</t>
  </si>
  <si>
    <t>• 3 years - 3 points</t>
  </si>
  <si>
    <t>• 4 years - 4 points</t>
  </si>
  <si>
    <t>• 5 years - 5 points</t>
  </si>
  <si>
    <t>• 6 years - 6 points</t>
  </si>
  <si>
    <t>• 7 years - 7 points</t>
  </si>
  <si>
    <t>• 8 years - 8 points</t>
  </si>
  <si>
    <t>• 9 years - 9 points</t>
  </si>
  <si>
    <t>• 10 years - 10 points</t>
  </si>
  <si>
    <t>• 11 years - 11 points</t>
  </si>
  <si>
    <t>• 12 years - 12 points</t>
  </si>
  <si>
    <t>• 13 years - 13 points</t>
  </si>
  <si>
    <t>• 14 years - 14 points</t>
  </si>
  <si>
    <t>• 15 years - 15 points</t>
  </si>
  <si>
    <t>• 16 years - 16 points</t>
  </si>
  <si>
    <t>• 17 years - 17 points</t>
  </si>
  <si>
    <t>• 18 years - 18 points</t>
  </si>
  <si>
    <t>• 19 years - 19 points</t>
  </si>
  <si>
    <t>• 20 years - 20 points</t>
  </si>
  <si>
    <t>• 21 years - 21 points</t>
  </si>
  <si>
    <t>• 22 years - 22 points</t>
  </si>
  <si>
    <t>PriorityPopulations10</t>
  </si>
  <si>
    <r>
      <t xml:space="preserve">Option 1: </t>
    </r>
    <r>
      <rPr>
        <sz val="11"/>
        <color rgb="FF000000"/>
        <rFont val="Calibri"/>
        <family val="2"/>
        <scheme val="minor"/>
      </rPr>
      <t>10% for Large Households - 5 Points</t>
    </r>
  </si>
  <si>
    <r>
      <t xml:space="preserve">Option 2: </t>
    </r>
    <r>
      <rPr>
        <sz val="11"/>
        <color rgb="FF000000"/>
        <rFont val="Calibri"/>
        <family val="2"/>
        <scheme val="minor"/>
      </rPr>
      <t>10% for Persons with Disabilities - 5 Points</t>
    </r>
  </si>
  <si>
    <r>
      <t xml:space="preserve">Option 3: </t>
    </r>
    <r>
      <rPr>
        <sz val="11"/>
        <color rgb="FF000000"/>
        <rFont val="Calibri"/>
        <family val="2"/>
        <scheme val="minor"/>
      </rPr>
      <t>10% for Large Households, 10% for Persons with Disabilities - 10 Points</t>
    </r>
  </si>
  <si>
    <t>PriorityPopulations20</t>
  </si>
  <si>
    <r>
      <t xml:space="preserve">Option 1: </t>
    </r>
    <r>
      <rPr>
        <sz val="11"/>
        <color rgb="FF000000"/>
        <rFont val="Calibri"/>
        <family val="2"/>
        <scheme val="minor"/>
      </rPr>
      <t>20% for Large Households - 10 Points</t>
    </r>
  </si>
  <si>
    <r>
      <t>Option 2:</t>
    </r>
    <r>
      <rPr>
        <sz val="11"/>
        <color rgb="FF000000"/>
        <rFont val="Calibri"/>
        <family val="2"/>
        <scheme val="minor"/>
      </rPr>
      <t xml:space="preserve"> 20% for Persons with Disabilities- 10 Points</t>
    </r>
  </si>
  <si>
    <r>
      <t xml:space="preserve">Option 3: </t>
    </r>
    <r>
      <rPr>
        <sz val="11"/>
        <color rgb="FF000000"/>
        <rFont val="Calibri"/>
        <family val="2"/>
        <scheme val="minor"/>
      </rPr>
      <t>20% for Large Households, 20% for Persons with Disabilities - 20 Points</t>
    </r>
  </si>
  <si>
    <t>SeniorHousing10</t>
  </si>
  <si>
    <t>senior_housing_10</t>
  </si>
  <si>
    <t>Option 1: 100%  for Seniors with some services - 10 Points</t>
  </si>
  <si>
    <t>Project-Based Rental Assistance</t>
  </si>
  <si>
    <t>Project_Based_Rental_Assistance</t>
  </si>
  <si>
    <t>Less than 25% of the low-income housing units - 0 points</t>
  </si>
  <si>
    <t>25-49% of the low-income housing units - 10 points</t>
  </si>
  <si>
    <t>50-74% of the low-income housing units - 15 points</t>
  </si>
  <si>
    <t xml:space="preserve">75% or more of the low-income housing units - 20 points </t>
  </si>
  <si>
    <t>LeveragingPublicResources10</t>
  </si>
  <si>
    <t>leveraging_public_resources_10</t>
  </si>
  <si>
    <t>5% of the Total Project Costs - 3 points</t>
  </si>
  <si>
    <t>10% of the Total Project Costs - 5 points</t>
  </si>
  <si>
    <t>15% of the Total Project Costs - 10 points</t>
  </si>
  <si>
    <t>LeveragingTaxableBonds7</t>
  </si>
  <si>
    <t>leveraging_taxable_bonds_7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</si>
  <si>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</si>
  <si>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</si>
  <si>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</si>
  <si>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</si>
  <si>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</si>
  <si>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</si>
  <si>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</si>
  <si>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DevFees</t>
  </si>
  <si>
    <t>PropertyType10</t>
  </si>
  <si>
    <t>property_type_10</t>
  </si>
  <si>
    <r>
      <t>Option 1:</t>
    </r>
    <r>
      <rPr>
        <sz val="11"/>
        <color theme="1"/>
        <rFont val="Calibri"/>
        <family val="2"/>
        <scheme val="minor"/>
      </rPr>
      <t xml:space="preserve"> Grayfield Site - 3 points</t>
    </r>
  </si>
  <si>
    <r>
      <t xml:space="preserve">Option 2: </t>
    </r>
    <r>
      <rPr>
        <sz val="11"/>
        <color theme="1"/>
        <rFont val="Calibri"/>
        <family val="2"/>
        <scheme val="minor"/>
      </rPr>
      <t>Adaptive Reuse Site - 3 points</t>
    </r>
  </si>
  <si>
    <r>
      <t>Option 3:</t>
    </r>
    <r>
      <rPr>
        <sz val="11"/>
        <color theme="1"/>
        <rFont val="Calibri"/>
        <family val="2"/>
        <scheme val="minor"/>
      </rPr>
      <t xml:space="preserve"> Historic Property being financed by the federal Historic Tax Credit (RTC) - 3 points</t>
    </r>
  </si>
  <si>
    <r>
      <t>Option 4:</t>
    </r>
    <r>
      <rPr>
        <sz val="11"/>
        <color theme="1"/>
        <rFont val="Calibri"/>
        <family val="2"/>
        <scheme val="minor"/>
      </rPr>
      <t xml:space="preserve"> Brownfield site - 10 points</t>
    </r>
  </si>
  <si>
    <t>Location Efficient Projects</t>
  </si>
  <si>
    <t>Location_eff</t>
  </si>
  <si>
    <t>NP Sponsor</t>
  </si>
  <si>
    <t>Nonprofit Only - 2 Points</t>
  </si>
  <si>
    <t>For Profit / Nonprofit Partnership - 2 Points</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</si>
  <si>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</si>
  <si>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</si>
  <si>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</si>
  <si>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</si>
  <si>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</si>
  <si>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</si>
  <si>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</si>
  <si>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</si>
  <si>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</si>
  <si>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</si>
  <si>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</si>
  <si>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</si>
  <si>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</si>
  <si>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</si>
  <si>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</si>
  <si>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</si>
  <si>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</si>
  <si>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</si>
  <si>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</si>
  <si>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</si>
  <si>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</si>
  <si>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</si>
  <si>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</si>
  <si>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</si>
  <si>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</si>
  <si>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</si>
  <si>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</si>
  <si>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</si>
  <si>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</si>
  <si>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</si>
  <si>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</si>
  <si>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</si>
  <si>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</si>
  <si>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</si>
  <si>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</si>
  <si>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</si>
  <si>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</si>
  <si>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</si>
  <si>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</si>
  <si>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</si>
  <si>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</si>
  <si>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</si>
  <si>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</si>
  <si>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</si>
  <si>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</si>
  <si>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</si>
  <si>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</si>
  <si>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</si>
  <si>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</si>
  <si>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</si>
  <si>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</si>
  <si>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</si>
  <si>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</si>
  <si>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</si>
  <si>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</si>
  <si>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</si>
  <si>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</si>
  <si>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</si>
  <si>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</si>
  <si>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</si>
  <si>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</si>
  <si>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</si>
  <si>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</si>
  <si>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</si>
  <si>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</si>
  <si>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</si>
  <si>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</si>
  <si>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</si>
  <si>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</si>
  <si>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</si>
  <si>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</si>
  <si>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</si>
  <si>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</si>
  <si>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</si>
  <si>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</si>
  <si>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</si>
  <si>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</si>
  <si>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</si>
  <si>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</si>
  <si>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</si>
  <si>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</si>
  <si>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</si>
  <si>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</si>
  <si>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</si>
  <si>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</si>
  <si>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</si>
  <si>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</si>
  <si>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</si>
  <si>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</si>
  <si>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</si>
  <si>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</si>
  <si>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</si>
  <si>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</si>
  <si>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</si>
  <si>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</si>
  <si>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</si>
  <si>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</si>
  <si>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</si>
  <si>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</si>
  <si>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</si>
  <si>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</si>
  <si>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</si>
  <si>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</si>
  <si>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</si>
  <si>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</si>
  <si>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</si>
  <si>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</si>
  <si>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</si>
  <si>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</si>
  <si>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</si>
  <si>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Homeless75</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</si>
  <si>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</si>
  <si>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</si>
  <si>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</si>
  <si>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</si>
  <si>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</si>
  <si>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</si>
  <si>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</si>
  <si>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</si>
  <si>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</si>
  <si>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</si>
  <si>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</si>
  <si>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</si>
  <si>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</si>
  <si>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</si>
  <si>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</si>
  <si>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</si>
  <si>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</si>
  <si>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</si>
  <si>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</si>
  <si>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</si>
  <si>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</si>
  <si>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</si>
  <si>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</si>
  <si>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</si>
  <si>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</si>
  <si>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</si>
  <si>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</si>
  <si>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</si>
  <si>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</si>
  <si>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</si>
  <si>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</si>
  <si>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</si>
  <si>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</si>
  <si>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</si>
  <si>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</si>
  <si>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</si>
  <si>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</si>
  <si>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</si>
  <si>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</si>
  <si>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</si>
  <si>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</si>
  <si>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</si>
  <si>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</si>
  <si>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</si>
  <si>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</si>
  <si>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</si>
  <si>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</si>
  <si>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PBRA_units</t>
  </si>
  <si>
    <t>0 points</t>
  </si>
  <si>
    <t>30-49 units = 2 points</t>
  </si>
  <si>
    <t>50-79 units = 3 points</t>
  </si>
  <si>
    <t>80 units or more = 4 points</t>
  </si>
  <si>
    <t>10% - 10 Points</t>
  </si>
  <si>
    <t>11% - 8 Points</t>
  </si>
  <si>
    <t>12% - 6 Points</t>
  </si>
  <si>
    <t>13% - 4 Points</t>
  </si>
  <si>
    <t>14% - 2 Points</t>
  </si>
  <si>
    <t>Historic</t>
  </si>
  <si>
    <t>Not a Historic property</t>
  </si>
  <si>
    <t>Listed, or determined eligible for listing, in the National Register of Historic Places</t>
  </si>
  <si>
    <t xml:space="preserve">Located in a registered Historic District </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</si>
  <si>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</si>
  <si>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</si>
  <si>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</si>
  <si>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</si>
  <si>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</si>
  <si>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</si>
  <si>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</si>
  <si>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</si>
  <si>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</si>
  <si>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</si>
  <si>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</si>
  <si>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</si>
  <si>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</si>
  <si>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</si>
  <si>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</si>
  <si>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</si>
  <si>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</si>
  <si>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</si>
  <si>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</si>
  <si>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</si>
  <si>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</si>
  <si>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</si>
  <si>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</si>
  <si>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</si>
  <si>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</si>
  <si>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</si>
  <si>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</si>
  <si>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</si>
  <si>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</si>
  <si>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</si>
  <si>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</si>
  <si>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</si>
  <si>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</si>
  <si>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</si>
  <si>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</si>
  <si>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</si>
  <si>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</si>
  <si>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</si>
  <si>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</si>
  <si>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</si>
  <si>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</si>
  <si>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</si>
  <si>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</si>
  <si>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</si>
  <si>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</si>
  <si>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</si>
  <si>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</si>
  <si>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</si>
  <si>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</si>
  <si>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</si>
  <si>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</si>
  <si>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</si>
  <si>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</si>
  <si>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</si>
  <si>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</si>
  <si>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</si>
  <si>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</si>
  <si>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</si>
  <si>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</si>
  <si>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</si>
  <si>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</si>
  <si>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</si>
  <si>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</si>
  <si>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</si>
  <si>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</si>
  <si>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</si>
  <si>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</si>
  <si>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</si>
  <si>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</si>
  <si>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</si>
  <si>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</si>
  <si>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</si>
  <si>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</si>
  <si>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</si>
  <si>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</si>
  <si>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</si>
  <si>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</si>
  <si>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</si>
  <si>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Nonprofit Only</t>
  </si>
  <si>
    <t>For Profit Nonprofit Partnership</t>
  </si>
  <si>
    <t>Nonprofit Sponsor Waiver</t>
  </si>
  <si>
    <t>TDC_Limit</t>
  </si>
  <si>
    <t>King-Pierce-Snohomish County TDC Limits</t>
  </si>
  <si>
    <t>Balance of State TDC Limits</t>
  </si>
  <si>
    <t>NP_Sponsor</t>
  </si>
  <si>
    <t>Incomes_4_Perc</t>
  </si>
  <si>
    <t>Years_4_Perc</t>
  </si>
  <si>
    <t>NP_Sponsor_4_Perc</t>
  </si>
  <si>
    <r>
      <t>Total Residential Project Cost</t>
    </r>
    <r>
      <rPr>
        <sz val="9"/>
        <color indexed="8"/>
        <rFont val="Calibri"/>
        <family val="2"/>
        <scheme val="minor"/>
      </rPr>
      <t xml:space="preserve"> (Form 6A)</t>
    </r>
    <r>
      <rPr>
        <sz val="11"/>
        <color indexed="8"/>
        <rFont val="Calibri"/>
        <family val="2"/>
        <scheme val="minor"/>
      </rPr>
      <t>:</t>
    </r>
  </si>
  <si>
    <t>LIH_commit</t>
  </si>
  <si>
    <t>Avg Unit Square Footage</t>
  </si>
  <si>
    <t>Form 7A: Financing Sources</t>
  </si>
  <si>
    <t>Form 7B: Estimate of Cash Flow During Development</t>
  </si>
  <si>
    <t>Form 7B: Estimate of Cash Flow During Development (Page 2)</t>
  </si>
  <si>
    <t>Form 8E: Operating Pro Forma (Page 2)</t>
  </si>
  <si>
    <t>Form 9A: Project Team (Page 2)</t>
  </si>
  <si>
    <t>Form 11A: 9% LIHTC Scoring Synopsis (Page 2)</t>
  </si>
  <si>
    <t>Form 11A: 9% LIHTC Scoring Synopsis (Page 3)</t>
  </si>
  <si>
    <t>Form 11B: 4%/ Bond LIHTC Scoring Synopsis (Page 2)</t>
  </si>
  <si>
    <t>Form 11B: 4%/ Bond LIHTC Scoring Synopsis (Page 3)</t>
  </si>
  <si>
    <t>Wastewater</t>
  </si>
  <si>
    <t>Water District</t>
  </si>
  <si>
    <t>No Rent Subsidy</t>
  </si>
  <si>
    <t xml:space="preserve">Overall Checklist Total </t>
  </si>
  <si>
    <t>Section 8</t>
  </si>
  <si>
    <t>Section 7</t>
  </si>
  <si>
    <t>Section 6</t>
  </si>
  <si>
    <t>Section 5</t>
  </si>
  <si>
    <t>Section 4</t>
  </si>
  <si>
    <t>Section 3</t>
  </si>
  <si>
    <t>Section 2</t>
  </si>
  <si>
    <t>Section 1</t>
  </si>
  <si>
    <t>Section 8 SUBTOTAL</t>
  </si>
  <si>
    <t>Educational Signage</t>
  </si>
  <si>
    <t>8.5</t>
  </si>
  <si>
    <t>Project Data Collection</t>
  </si>
  <si>
    <t>8.4</t>
  </si>
  <si>
    <t>Mandatory</t>
  </si>
  <si>
    <t>Resident &amp; Property Manager Orientation</t>
  </si>
  <si>
    <t>8.3</t>
  </si>
  <si>
    <t>Resident Manual</t>
  </si>
  <si>
    <t>8.2</t>
  </si>
  <si>
    <t>Building Maintenance Manual</t>
  </si>
  <si>
    <t>8.1</t>
  </si>
  <si>
    <t>Points</t>
  </si>
  <si>
    <t>Requirement Type/Optional Points</t>
  </si>
  <si>
    <t>Design Element: Operations &amp; Maintenance</t>
  </si>
  <si>
    <t>Section 7 SUBTOTAL</t>
  </si>
  <si>
    <t>Smoke-Free Bulding</t>
  </si>
  <si>
    <t>Lead-Safe Work Practices</t>
  </si>
  <si>
    <t>Integrated Pest Management</t>
  </si>
  <si>
    <t>Garage Isolation</t>
  </si>
  <si>
    <t>Enhanced Building Envelope Design</t>
  </si>
  <si>
    <t>Water Drainage</t>
  </si>
  <si>
    <t>Radon Mitigation</t>
  </si>
  <si>
    <t>Vapor Barrier Strategies</t>
  </si>
  <si>
    <t>7.10</t>
  </si>
  <si>
    <t>Mold Prevention: Tub &amp; Shower Enclosures</t>
  </si>
  <si>
    <t>7.9c</t>
  </si>
  <si>
    <t>Mold Prevention: Surfaces</t>
  </si>
  <si>
    <t>7.9b</t>
  </si>
  <si>
    <t>7.9a</t>
  </si>
  <si>
    <t>Cold Water &amp; Hot Water Pipe Insulation</t>
  </si>
  <si>
    <t>Combustion Equipment</t>
  </si>
  <si>
    <t>Clothes Dryer Exhaust</t>
  </si>
  <si>
    <t>Ventilation</t>
  </si>
  <si>
    <t>7.4a</t>
  </si>
  <si>
    <t>7.3a</t>
  </si>
  <si>
    <t>Healthy Flooring Materials</t>
  </si>
  <si>
    <t>7.2b</t>
  </si>
  <si>
    <t>Mandatory if providing floor coverings</t>
  </si>
  <si>
    <t>7.2a</t>
  </si>
  <si>
    <t>Composite Wood Products that Contain No Added Urea Formaldehyde</t>
  </si>
  <si>
    <t>7.1</t>
  </si>
  <si>
    <t>Design Element: Healthy Living Environment</t>
  </si>
  <si>
    <t>Section 6 SUBTOTAL</t>
  </si>
  <si>
    <t>Socially Sustainable Products</t>
  </si>
  <si>
    <t>6.8</t>
  </si>
  <si>
    <t>Reduced Heat-Island Effect: Paving</t>
  </si>
  <si>
    <t>6.7b</t>
  </si>
  <si>
    <t>Reduced Heat-Island Effect: Roofing</t>
  </si>
  <si>
    <t>6.7a</t>
  </si>
  <si>
    <t>Water-Permeable Parking Areas</t>
  </si>
  <si>
    <t>6.6</t>
  </si>
  <si>
    <t>Water-Permeable Walkways</t>
  </si>
  <si>
    <t>6.5</t>
  </si>
  <si>
    <t>Environmentally Preferable Materials</t>
  </si>
  <si>
    <t>6.4</t>
  </si>
  <si>
    <t>Construction Waste Management</t>
  </si>
  <si>
    <t>6.3</t>
  </si>
  <si>
    <t>Low/No VOC Adhesives &amp; Sealants</t>
  </si>
  <si>
    <t>6.2</t>
  </si>
  <si>
    <t>Low/No VOC Paints &amp; Primers</t>
  </si>
  <si>
    <t>6.1</t>
  </si>
  <si>
    <t>Design Element: Materials Beneficial to the Environment</t>
  </si>
  <si>
    <t>Section 5 SUBTOTAL</t>
  </si>
  <si>
    <t>5.10</t>
  </si>
  <si>
    <t>Domestic Water Heating</t>
  </si>
  <si>
    <t>5.9</t>
  </si>
  <si>
    <t>5.8c</t>
  </si>
  <si>
    <t>Photovoltaic/Solar Hot Water Ready</t>
  </si>
  <si>
    <t>5.8b</t>
  </si>
  <si>
    <t>5.8a</t>
  </si>
  <si>
    <t>5.7a</t>
  </si>
  <si>
    <t>Efficient Lighting</t>
  </si>
  <si>
    <t>5.6</t>
  </si>
  <si>
    <t>Central Laundry</t>
  </si>
  <si>
    <t>5.5</t>
  </si>
  <si>
    <t>Mandatory if providing appliances</t>
  </si>
  <si>
    <t>EnergyStar Applicances</t>
  </si>
  <si>
    <t>5.4</t>
  </si>
  <si>
    <t>Sizing of Heating &amp; Cooling Equipment</t>
  </si>
  <si>
    <t>5.3</t>
  </si>
  <si>
    <t>5.2a</t>
  </si>
  <si>
    <t>5.1a</t>
  </si>
  <si>
    <t>Design Element: Energy Efficiency</t>
  </si>
  <si>
    <t>Section 4 SUBTOTAL</t>
  </si>
  <si>
    <t>Water Reuse</t>
  </si>
  <si>
    <t>4.3</t>
  </si>
  <si>
    <t>4.2</t>
  </si>
  <si>
    <t>4.1</t>
  </si>
  <si>
    <t>Design Element: Water Conservation</t>
  </si>
  <si>
    <t>Section 3 SUBTOTAL</t>
  </si>
  <si>
    <t>Storm Drain Labels</t>
  </si>
  <si>
    <t>3.6</t>
  </si>
  <si>
    <t>Surface Water Management</t>
  </si>
  <si>
    <t>3.5</t>
  </si>
  <si>
    <t>Mandatory if irrigation is utilized</t>
  </si>
  <si>
    <t>Efficient Irrigation</t>
  </si>
  <si>
    <t>3.4</t>
  </si>
  <si>
    <t>Landscaping-Significant Trees</t>
  </si>
  <si>
    <t>3.3c</t>
  </si>
  <si>
    <t>3.3b</t>
  </si>
  <si>
    <t>Mandatory if providing Landscaping</t>
  </si>
  <si>
    <t>3.3a</t>
  </si>
  <si>
    <t>Erosion &amp; Sedimentation Control</t>
  </si>
  <si>
    <t>3.2</t>
  </si>
  <si>
    <t>Environmental Remediation</t>
  </si>
  <si>
    <t>3.1</t>
  </si>
  <si>
    <t>Design Element: Site Improvements</t>
  </si>
  <si>
    <t>Section 2 SUBTOTAL</t>
  </si>
  <si>
    <t>Access to Fresh, Local Foods</t>
  </si>
  <si>
    <t>2.10</t>
  </si>
  <si>
    <t>Brownfield or Adaptive Reuse Site</t>
  </si>
  <si>
    <t>Smart Site Location: Passive Design</t>
  </si>
  <si>
    <t>Walkable Neighborhoods- Connections to Surrounding Neighborhood</t>
  </si>
  <si>
    <t>2.7b</t>
  </si>
  <si>
    <t>Preservation of &amp; Access to Open Space</t>
  </si>
  <si>
    <t>Access to Services &amp; Public Transportation</t>
  </si>
  <si>
    <t>Maximizing Density</t>
  </si>
  <si>
    <t>Compact Development</t>
  </si>
  <si>
    <t>Connections to Existing Development &amp; Infrastructure</t>
  </si>
  <si>
    <t>Sensitive Site Protection</t>
  </si>
  <si>
    <t>Design Element: Location &amp; Neighborhood Fabric</t>
  </si>
  <si>
    <t>Section 1 SUBTOTAL</t>
  </si>
  <si>
    <t>Universal Design</t>
  </si>
  <si>
    <t>Green Development Plan</t>
  </si>
  <si>
    <t>Design Element: Integrative Design</t>
  </si>
  <si>
    <t>5.1b</t>
  </si>
  <si>
    <t>5.2b</t>
  </si>
  <si>
    <t>5.7b</t>
  </si>
  <si>
    <t>7.3b</t>
  </si>
  <si>
    <t>7.4b</t>
  </si>
  <si>
    <t>Building Performance Standard - New Construction</t>
  </si>
  <si>
    <t>Walkable Neighborhoods- Sidewalks &amp; Pathways</t>
  </si>
  <si>
    <t>2.7a</t>
  </si>
  <si>
    <r>
      <t xml:space="preserve">Advanced Water-Conserving </t>
    </r>
    <r>
      <rPr>
        <sz val="11"/>
        <rFont val="Calibri"/>
        <family val="2"/>
        <scheme val="minor"/>
      </rPr>
      <t>Fixtures</t>
    </r>
  </si>
  <si>
    <r>
      <t xml:space="preserve">Water-Conserving </t>
    </r>
    <r>
      <rPr>
        <sz val="11"/>
        <rFont val="Calibri"/>
        <family val="2"/>
        <scheme val="minor"/>
      </rPr>
      <t>Fixtures</t>
    </r>
  </si>
  <si>
    <t>Project Region:</t>
  </si>
  <si>
    <t>Project Activity:</t>
  </si>
  <si>
    <t>Select…</t>
  </si>
  <si>
    <t>Building Performance Standard - Rehab</t>
  </si>
  <si>
    <r>
      <t xml:space="preserve">Exhaust Fans-Bathroom - NC and </t>
    </r>
    <r>
      <rPr>
        <u/>
        <sz val="11"/>
        <color theme="1"/>
        <rFont val="Calibri"/>
        <family val="2"/>
        <scheme val="minor"/>
      </rPr>
      <t>Substantial</t>
    </r>
    <r>
      <rPr>
        <sz val="11"/>
        <color theme="1"/>
        <rFont val="Calibri"/>
        <family val="2"/>
        <scheme val="minor"/>
      </rPr>
      <t xml:space="preserve"> Rehab</t>
    </r>
  </si>
  <si>
    <t>Exhaust Fans-Bathroom - Moderate Rehab</t>
  </si>
  <si>
    <t>Exhaust Fans-Kitchen - New Construction</t>
  </si>
  <si>
    <t>Exhaust Fans-Kitchen -Rehab</t>
  </si>
  <si>
    <t>Mold Prevention: Water Heaters, Condensing Boilers, etc.</t>
  </si>
  <si>
    <t>Criterion #</t>
  </si>
  <si>
    <t>Criterion Title</t>
  </si>
  <si>
    <t>0, 0.5 to 5</t>
  </si>
  <si>
    <t>0, 1 to 10</t>
  </si>
  <si>
    <t>0, 1 to 5</t>
  </si>
  <si>
    <t>0, 0.5 to 10</t>
  </si>
  <si>
    <t>0 to 3</t>
  </si>
  <si>
    <t>0 or 5</t>
  </si>
  <si>
    <t>0 or 3</t>
  </si>
  <si>
    <t>0 or 10</t>
  </si>
  <si>
    <t>0, 1, 2, 4 or 6</t>
  </si>
  <si>
    <t>0, 2, 4, 6 or 7</t>
  </si>
  <si>
    <t>0, 4, 6 or 8</t>
  </si>
  <si>
    <t>0 or 1</t>
  </si>
  <si>
    <t>0, 2, 3 or 5</t>
  </si>
  <si>
    <t>0, 1, 2 or 3</t>
  </si>
  <si>
    <t>0 or 4</t>
  </si>
  <si>
    <t>0 or 7</t>
  </si>
  <si>
    <t>0 or 2</t>
  </si>
  <si>
    <r>
      <t>Additional Reduction in Energy Use - New Construction (</t>
    </r>
    <r>
      <rPr>
        <sz val="11"/>
        <color indexed="10"/>
        <rFont val="Calibri"/>
        <family val="2"/>
        <scheme val="minor"/>
      </rPr>
      <t>SEE NOTE</t>
    </r>
    <r>
      <rPr>
        <sz val="11"/>
        <color theme="1"/>
        <rFont val="Calibri"/>
        <family val="2"/>
        <scheme val="minor"/>
      </rPr>
      <t>)</t>
    </r>
  </si>
  <si>
    <t>Electricity Meter - New Construction</t>
  </si>
  <si>
    <t>Electricity Meter - Rehab</t>
  </si>
  <si>
    <r>
      <t>Additional Reduction in Energy Use - Rehab (</t>
    </r>
    <r>
      <rPr>
        <sz val="11"/>
        <color indexed="10"/>
        <rFont val="Calibri"/>
        <family val="2"/>
        <scheme val="minor"/>
      </rPr>
      <t>SEE NOTE</t>
    </r>
    <r>
      <rPr>
        <sz val="11"/>
        <rFont val="Calibri"/>
        <family val="2"/>
        <scheme val="minor"/>
      </rPr>
      <t>)</t>
    </r>
  </si>
  <si>
    <r>
      <t>Renewable Energy (</t>
    </r>
    <r>
      <rPr>
        <sz val="11"/>
        <color rgb="FFFF0000"/>
        <rFont val="Calibri"/>
        <family val="2"/>
        <scheme val="minor"/>
      </rPr>
      <t>SEE NOTE</t>
    </r>
    <r>
      <rPr>
        <sz val="11"/>
        <color theme="1"/>
        <rFont val="Calibri"/>
        <family val="2"/>
        <scheme val="minor"/>
      </rPr>
      <t>)</t>
    </r>
  </si>
  <si>
    <r>
      <t>Solar Water Heating (</t>
    </r>
    <r>
      <rPr>
        <sz val="11"/>
        <color rgb="FFFF0000"/>
        <rFont val="Calibri"/>
        <family val="2"/>
        <scheme val="minor"/>
      </rPr>
      <t>SEE NOTE</t>
    </r>
    <r>
      <rPr>
        <sz val="11"/>
        <color theme="1"/>
        <rFont val="Calibri"/>
        <family val="2"/>
        <scheme val="minor"/>
      </rPr>
      <t>)</t>
    </r>
  </si>
  <si>
    <r>
      <t>Domestic Water Heating (</t>
    </r>
    <r>
      <rPr>
        <sz val="11"/>
        <color rgb="FFFF0000"/>
        <rFont val="Calibri"/>
        <family val="2"/>
        <scheme val="minor"/>
      </rPr>
      <t>SEE NOTE</t>
    </r>
    <r>
      <rPr>
        <sz val="11"/>
        <color theme="1"/>
        <rFont val="Calibri"/>
        <family val="2"/>
        <scheme val="minor"/>
      </rPr>
      <t>)</t>
    </r>
  </si>
  <si>
    <r>
      <t>Performance Tested Building Air Sealing (</t>
    </r>
    <r>
      <rPr>
        <sz val="11"/>
        <color indexed="10"/>
        <rFont val="Calibri"/>
        <family val="2"/>
        <scheme val="minor"/>
      </rPr>
      <t>SEE NOTE</t>
    </r>
    <r>
      <rPr>
        <sz val="10"/>
        <rFont val="Calibri"/>
        <family val="2"/>
        <scheme val="minor"/>
      </rPr>
      <t>)</t>
    </r>
  </si>
  <si>
    <r>
      <t>Performance Tested Duct Sealing (</t>
    </r>
    <r>
      <rPr>
        <sz val="11"/>
        <color indexed="10"/>
        <rFont val="Calibri"/>
        <family val="2"/>
        <scheme val="minor"/>
      </rPr>
      <t>SEE NOTE</t>
    </r>
    <r>
      <rPr>
        <sz val="10"/>
        <rFont val="Calibri"/>
        <family val="2"/>
        <scheme val="minor"/>
      </rPr>
      <t>)</t>
    </r>
  </si>
  <si>
    <r>
      <t>Space Heating &amp; Cooling Equipment Replacement (</t>
    </r>
    <r>
      <rPr>
        <sz val="11"/>
        <color indexed="10"/>
        <rFont val="Calibri"/>
        <family val="2"/>
        <scheme val="minor"/>
      </rPr>
      <t>SEE NOTE</t>
    </r>
    <r>
      <rPr>
        <sz val="10"/>
        <rFont val="Calibri"/>
        <family val="2"/>
        <scheme val="minor"/>
      </rPr>
      <t>)</t>
    </r>
  </si>
  <si>
    <t>Total Points Claimed</t>
  </si>
  <si>
    <t>Form 2C: Evergreen Standard Checklist</t>
  </si>
  <si>
    <t>Form 6B: Development Budget Details</t>
  </si>
  <si>
    <t>Form 8F: Operating Pro Forma Details</t>
  </si>
  <si>
    <t>Form 8B: Operating, Service and Rent Subsidy Sources</t>
  </si>
  <si>
    <t>* 2015 Maximum Annual Credit Per Low-Income Unit Limit</t>
  </si>
  <si>
    <t>Applicant Name</t>
  </si>
  <si>
    <t xml:space="preserve">City </t>
  </si>
  <si>
    <t>County</t>
  </si>
  <si>
    <t>GeoRegion</t>
  </si>
  <si>
    <t>Leg District</t>
  </si>
  <si>
    <t>HO/MF</t>
  </si>
  <si>
    <t>Act.Typ</t>
  </si>
  <si>
    <t>Unit Notes</t>
  </si>
  <si>
    <t>SizeCat.</t>
  </si>
  <si>
    <t>Eunits</t>
  </si>
  <si>
    <t>CAU</t>
  </si>
  <si>
    <t>MR</t>
  </si>
  <si>
    <t>1 BR</t>
  </si>
  <si>
    <t>2 BR</t>
  </si>
  <si>
    <t>3 BR</t>
  </si>
  <si>
    <t>4 BR</t>
  </si>
  <si>
    <t>5 BR</t>
  </si>
  <si>
    <t>ResSqFt</t>
  </si>
  <si>
    <t>NonResSqFt</t>
  </si>
  <si>
    <t>S1</t>
  </si>
  <si>
    <t>S2</t>
  </si>
  <si>
    <t>S3</t>
  </si>
  <si>
    <t>S4</t>
  </si>
  <si>
    <t>S5</t>
  </si>
  <si>
    <t>S6</t>
  </si>
  <si>
    <t>S7</t>
  </si>
  <si>
    <t>S8</t>
  </si>
  <si>
    <t>Target Pops</t>
  </si>
  <si>
    <t>Permits</t>
  </si>
  <si>
    <t>Const Start Date</t>
  </si>
  <si>
    <t>Completion Date</t>
  </si>
  <si>
    <r>
      <t>Land</t>
    </r>
    <r>
      <rPr>
        <b/>
        <vertAlign val="subscript"/>
        <sz val="11"/>
        <color theme="1"/>
        <rFont val="Calibri"/>
        <family val="2"/>
        <scheme val="minor"/>
      </rPr>
      <t>TDC</t>
    </r>
  </si>
  <si>
    <r>
      <t>Land</t>
    </r>
    <r>
      <rPr>
        <b/>
        <vertAlign val="subscript"/>
        <sz val="11"/>
        <color theme="1"/>
        <rFont val="Calibri"/>
        <family val="2"/>
        <scheme val="minor"/>
      </rPr>
      <t>RDC</t>
    </r>
  </si>
  <si>
    <r>
      <t>ContingTDC</t>
    </r>
    <r>
      <rPr>
        <b/>
        <vertAlign val="subscript"/>
        <sz val="11"/>
        <color theme="1"/>
        <rFont val="Calibri"/>
        <family val="2"/>
        <scheme val="minor"/>
      </rPr>
      <t>nc</t>
    </r>
  </si>
  <si>
    <r>
      <t>ContingTDC</t>
    </r>
    <r>
      <rPr>
        <b/>
        <vertAlign val="subscript"/>
        <sz val="11"/>
        <color theme="1"/>
        <rFont val="Calibri"/>
        <family val="2"/>
        <scheme val="minor"/>
      </rPr>
      <t>rehab</t>
    </r>
  </si>
  <si>
    <r>
      <t>ConstTDC</t>
    </r>
    <r>
      <rPr>
        <b/>
        <vertAlign val="subscript"/>
        <sz val="11"/>
        <color theme="1"/>
        <rFont val="Calibri"/>
        <family val="2"/>
        <scheme val="minor"/>
      </rPr>
      <t>nc</t>
    </r>
  </si>
  <si>
    <r>
      <t>ConstTDC</t>
    </r>
    <r>
      <rPr>
        <b/>
        <vertAlign val="subscript"/>
        <sz val="11"/>
        <color theme="1"/>
        <rFont val="Calibri"/>
        <family val="2"/>
        <scheme val="minor"/>
      </rPr>
      <t>rehab</t>
    </r>
  </si>
  <si>
    <t>ConstrTDC</t>
  </si>
  <si>
    <t>ConstrRDC</t>
  </si>
  <si>
    <t>DevFeeTDC</t>
  </si>
  <si>
    <t>ProjManTDC</t>
  </si>
  <si>
    <t>DevFeeHTF</t>
  </si>
  <si>
    <t>ProjManHTF</t>
  </si>
  <si>
    <t>OpResTDC</t>
  </si>
  <si>
    <t>OpResRDC</t>
  </si>
  <si>
    <t>RepResTDC</t>
  </si>
  <si>
    <t>RepResRDC</t>
  </si>
  <si>
    <t>TDC</t>
  </si>
  <si>
    <t>RDC</t>
  </si>
  <si>
    <t>LIHTC Type</t>
  </si>
  <si>
    <t>TCF</t>
  </si>
  <si>
    <t>HTF Funds</t>
  </si>
  <si>
    <t>LIHTC Amt</t>
  </si>
  <si>
    <t>Total Res</t>
  </si>
  <si>
    <t>Total NonRes</t>
  </si>
  <si>
    <t>Proposed</t>
  </si>
  <si>
    <t>Commit</t>
  </si>
  <si>
    <t>HTF O&amp;M</t>
  </si>
  <si>
    <t>Operating Subs</t>
  </si>
  <si>
    <t>Rent Subs</t>
  </si>
  <si>
    <t>Svc Subs</t>
  </si>
  <si>
    <t>EGI(Y1)</t>
  </si>
  <si>
    <t>MGMTonsite</t>
  </si>
  <si>
    <t>MGMToffsite</t>
  </si>
  <si>
    <t>Total ResidOps Exp (Y1)</t>
  </si>
  <si>
    <t>RepRes(Y1)</t>
  </si>
  <si>
    <t>OpResY1</t>
  </si>
  <si>
    <t>OpResY2</t>
  </si>
  <si>
    <t>SVCs(Y1)</t>
  </si>
  <si>
    <t>DCR (Hard Debt)</t>
  </si>
  <si>
    <t>CashFlowY1</t>
  </si>
  <si>
    <t>CashFlowY2</t>
  </si>
  <si>
    <t>CashFlowY3</t>
  </si>
  <si>
    <t>Services</t>
  </si>
  <si>
    <t>MF</t>
  </si>
  <si>
    <t>61-80%</t>
  </si>
  <si>
    <t>SRO/Studio</t>
  </si>
  <si>
    <t>SRO+Studio</t>
  </si>
  <si>
    <t>9% Points</t>
  </si>
  <si>
    <t>4% Points</t>
  </si>
  <si>
    <t>Bridge?</t>
  </si>
  <si>
    <t>Form 9D: Project Development Consultant Experience</t>
  </si>
  <si>
    <t>Form 11B: 4% LIHTC / Bond LIHTC Scoring Synopsis</t>
  </si>
  <si>
    <t>Form 9E: Project Property Management Firm Experience</t>
  </si>
  <si>
    <t>Building Street Address</t>
  </si>
  <si>
    <t>Multiple Targets (describe below)</t>
  </si>
  <si>
    <t>Multiple Special Needs (describe below)</t>
  </si>
  <si>
    <t>Form 8A: Proposed Rents and AMIs Served</t>
  </si>
  <si>
    <t>Urban</t>
  </si>
  <si>
    <t>Criterion</t>
  </si>
  <si>
    <t>v2.2 Points</t>
  </si>
  <si>
    <t>Region</t>
  </si>
  <si>
    <t>Type</t>
  </si>
  <si>
    <t>Rural</t>
  </si>
  <si>
    <t>Mandatory and optional 5</t>
  </si>
  <si>
    <t>n/a</t>
  </si>
  <si>
    <t>0, 3 or 5</t>
  </si>
  <si>
    <t>0, 5 or 10, or 5, 7, 9, 12 or 15</t>
  </si>
  <si>
    <t>0, 2 to 8</t>
  </si>
  <si>
    <t>Rehab - Mod</t>
  </si>
  <si>
    <t>0, 3 or 7</t>
  </si>
  <si>
    <t>0, 2, 5 or 7</t>
  </si>
  <si>
    <t>Rehab - Subs</t>
  </si>
  <si>
    <t>n/a (3 or 5 if Tribal)</t>
  </si>
  <si>
    <t>Form 8E(2): Operating Pro Forma (Alternate Without Subsidy)</t>
  </si>
</sst>
</file>

<file path=xl/styles.xml><?xml version="1.0" encoding="utf-8"?>
<styleSheet xmlns="http://schemas.openxmlformats.org/spreadsheetml/2006/main">
  <numFmts count="1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_(&quot;$&quot;* #,##0_);_(&quot;$&quot;* \(#,##0\);_(&quot;$&quot;* &quot;-&quot;??_);_(@_)"/>
    <numFmt numFmtId="170" formatCode="0;\-0;;@"/>
  </numFmts>
  <fonts count="10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sz val="11"/>
      <color indexed="8"/>
      <name val="Arial"/>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u/>
      <sz val="10"/>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i/>
      <sz val="8"/>
      <name val="Calibri"/>
      <family val="2"/>
      <scheme val="minor"/>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b/>
      <sz val="11"/>
      <color rgb="FF000000"/>
      <name val="Calibri"/>
      <family val="2"/>
      <scheme val="minor"/>
    </font>
    <font>
      <i/>
      <sz val="11"/>
      <color indexed="8"/>
      <name val="Calibri"/>
      <family val="2"/>
      <scheme val="minor"/>
    </font>
    <font>
      <b/>
      <sz val="10"/>
      <color indexed="8"/>
      <name val="Calibri"/>
      <family val="2"/>
      <scheme val="minor"/>
    </font>
    <font>
      <i/>
      <sz val="10"/>
      <color indexed="8"/>
      <name val="Calibri"/>
      <family val="2"/>
      <scheme val="minor"/>
    </font>
    <font>
      <sz val="11"/>
      <color rgb="FF000000"/>
      <name val="Calibri"/>
      <family val="2"/>
      <scheme val="minor"/>
    </font>
    <font>
      <b/>
      <sz val="11"/>
      <name val="Calibri"/>
      <family val="2"/>
    </font>
    <font>
      <sz val="11"/>
      <name val="Calibri"/>
      <family val="2"/>
    </font>
    <font>
      <u/>
      <sz val="11"/>
      <color indexed="8"/>
      <name val="Calibri"/>
      <family val="2"/>
    </font>
    <font>
      <u/>
      <sz val="11"/>
      <color theme="1"/>
      <name val="Calibri"/>
      <family val="2"/>
      <scheme val="minor"/>
    </font>
    <font>
      <sz val="11"/>
      <color indexed="10"/>
      <name val="Calibri"/>
      <family val="2"/>
      <scheme val="minor"/>
    </font>
    <font>
      <sz val="11"/>
      <color rgb="FFFF0000"/>
      <name val="Calibri"/>
      <family val="2"/>
      <scheme val="minor"/>
    </font>
    <font>
      <b/>
      <sz val="14"/>
      <color theme="1"/>
      <name val="Calibri"/>
      <family val="2"/>
      <scheme val="minor"/>
    </font>
    <font>
      <sz val="10"/>
      <color rgb="FFFF0000"/>
      <name val="Calibri"/>
      <family val="2"/>
      <scheme val="minor"/>
    </font>
    <font>
      <b/>
      <vertAlign val="subscript"/>
      <sz val="11"/>
      <color theme="1"/>
      <name val="Calibri"/>
      <family val="2"/>
      <scheme val="minor"/>
    </font>
    <font>
      <sz val="10"/>
      <color indexed="8"/>
      <name val="Calibri"/>
      <family val="2"/>
    </font>
    <font>
      <sz val="11"/>
      <color theme="1"/>
      <name val="Agency FB"/>
      <family val="2"/>
    </font>
    <font>
      <sz val="10"/>
      <color indexed="9"/>
      <name val="Calibri"/>
      <family val="2"/>
    </font>
    <font>
      <sz val="10"/>
      <color indexed="20"/>
      <name val="Calibri"/>
      <family val="2"/>
    </font>
    <font>
      <b/>
      <sz val="11"/>
      <color rgb="FFFA7D00"/>
      <name val="Agency FB"/>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rgb="FF3F3F76"/>
      <name val="Agency FB"/>
      <family val="2"/>
    </font>
    <font>
      <sz val="10"/>
      <color indexed="62"/>
      <name val="Calibri"/>
      <family val="2"/>
    </font>
    <font>
      <sz val="10"/>
      <color indexed="52"/>
      <name val="Calibri"/>
      <family val="2"/>
    </font>
    <font>
      <sz val="10"/>
      <color indexed="60"/>
      <name val="Calibri"/>
      <family val="2"/>
    </font>
    <font>
      <sz val="10"/>
      <name val="Calibri"/>
      <family val="1"/>
      <scheme val="minor"/>
    </font>
    <font>
      <b/>
      <sz val="10"/>
      <color indexed="63"/>
      <name val="Calibri"/>
      <family val="2"/>
    </font>
    <font>
      <b/>
      <sz val="18"/>
      <color indexed="56"/>
      <name val="Cambria"/>
      <family val="2"/>
    </font>
    <font>
      <b/>
      <sz val="10"/>
      <color indexed="8"/>
      <name val="Calibri"/>
      <family val="2"/>
    </font>
    <font>
      <sz val="10"/>
      <color indexed="10"/>
      <name val="Calibri"/>
      <family val="2"/>
    </font>
  </fonts>
  <fills count="5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lightUp">
        <bgColor theme="0" tint="-0.24994659260841701"/>
      </patternFill>
    </fill>
    <fill>
      <patternFill patternType="solid">
        <fgColor theme="9" tint="0.59999389629810485"/>
        <bgColor indexed="64"/>
      </patternFill>
    </fill>
    <fill>
      <patternFill patternType="solid">
        <fgColor theme="0"/>
        <bgColor indexed="9"/>
      </patternFill>
    </fill>
    <fill>
      <patternFill patternType="solid">
        <fgColor theme="4" tint="0.79998168889431442"/>
        <bgColor indexed="64"/>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rgb="FFCCECFF"/>
        <bgColor indexed="64"/>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theme="6" tint="0.79998168889431442"/>
        <bgColor theme="6" tint="0.79998168889431442"/>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8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top style="thin">
        <color theme="0" tint="-0.14996795556505021"/>
      </top>
      <bottom style="thin">
        <color theme="0" tint="-0.14996795556505021"/>
      </bottom>
      <diagonal/>
    </border>
    <border>
      <left/>
      <right/>
      <top style="medium">
        <color indexed="64"/>
      </top>
      <bottom style="medium">
        <color theme="4" tint="-0.499984740745262"/>
      </bottom>
      <diagonal/>
    </border>
    <border>
      <left style="thin">
        <color indexed="64"/>
      </left>
      <right/>
      <top style="thin">
        <color theme="0" tint="-0.14996795556505021"/>
      </top>
      <bottom style="thin">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top style="thin">
        <color theme="0" tint="-0.14996795556505021"/>
      </top>
      <bottom style="thin">
        <color theme="0" tint="-0.1499679555650502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14996795556505021"/>
      </left>
      <right/>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medium">
        <color indexed="64"/>
      </right>
      <top/>
      <bottom style="thin">
        <color theme="0" tint="-0.24994659260841701"/>
      </bottom>
      <diagonal/>
    </border>
    <border>
      <left style="thin">
        <color theme="0" tint="-0.14996795556505021"/>
      </left>
      <right/>
      <top style="thin">
        <color theme="0" tint="-0.24994659260841701"/>
      </top>
      <bottom style="double">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theme="0" tint="-0.24994659260841701"/>
      </top>
      <bottom/>
      <diagonal/>
    </border>
    <border>
      <left style="thin">
        <color indexed="64"/>
      </left>
      <right style="thin">
        <color theme="0" tint="-0.14996795556505021"/>
      </right>
      <top style="thin">
        <color theme="0" tint="-0.1499679555650502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right style="medium">
        <color indexed="64"/>
      </right>
      <top style="thin">
        <color theme="0" tint="-0.24994659260841701"/>
      </top>
      <bottom style="medium">
        <color indexed="64"/>
      </bottom>
      <diagonal/>
    </border>
    <border>
      <left style="thin">
        <color theme="0" tint="-0.14996795556505021"/>
      </left>
      <right/>
      <top style="thin">
        <color theme="0" tint="-0.24994659260841701"/>
      </top>
      <bottom style="medium">
        <color indexed="64"/>
      </bottom>
      <diagonal/>
    </border>
    <border>
      <left style="double">
        <color indexed="64"/>
      </left>
      <right/>
      <top/>
      <bottom style="medium">
        <color indexed="64"/>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indexed="64"/>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14993743705557422"/>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theme="0" tint="-0.14993743705557422"/>
      </left>
      <right/>
      <top style="thin">
        <color theme="0" tint="-0.24994659260841701"/>
      </top>
      <bottom style="medium">
        <color indexed="64"/>
      </bottom>
      <diagonal/>
    </border>
    <border>
      <left style="thin">
        <color theme="0" tint="-0.14993743705557422"/>
      </left>
      <right style="medium">
        <color indexed="64"/>
      </right>
      <top style="thin">
        <color theme="0" tint="-0.24994659260841701"/>
      </top>
      <bottom style="thin">
        <color theme="0" tint="-0.24994659260841701"/>
      </bottom>
      <diagonal/>
    </border>
    <border>
      <left style="thin">
        <color theme="0" tint="-0.14993743705557422"/>
      </left>
      <right style="medium">
        <color indexed="64"/>
      </right>
      <top style="thin">
        <color theme="0" tint="-0.24994659260841701"/>
      </top>
      <bottom style="medium">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indexed="64"/>
      </left>
      <right style="medium">
        <color indexed="64"/>
      </right>
      <top/>
      <bottom/>
      <diagonal/>
    </border>
    <border>
      <left style="thin">
        <color theme="0" tint="-0.24994659260841701"/>
      </left>
      <right style="medium">
        <color indexed="64"/>
      </right>
      <top style="thin">
        <color theme="0" tint="-0.24994659260841701"/>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theme="0" tint="-0.24994659260841701"/>
      </top>
      <bottom style="double">
        <color indexed="64"/>
      </bottom>
      <diagonal/>
    </border>
    <border>
      <left style="thin">
        <color indexed="64"/>
      </left>
      <right style="medium">
        <color indexed="64"/>
      </right>
      <top style="thin">
        <color theme="0" tint="-0.24994659260841701"/>
      </top>
      <bottom style="thin">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indexed="64"/>
      </left>
      <right style="thin">
        <color indexed="64"/>
      </right>
      <top style="thin">
        <color theme="0" tint="-0.24994659260841701"/>
      </top>
      <bottom style="thin">
        <color indexed="64"/>
      </bottom>
      <diagonal/>
    </border>
    <border>
      <left/>
      <right style="thin">
        <color theme="0" tint="-0.14996795556505021"/>
      </right>
      <top style="thin">
        <color theme="0" tint="-0.14996795556505021"/>
      </top>
      <bottom style="medium">
        <color indexed="64"/>
      </bottom>
      <diagonal/>
    </border>
    <border>
      <left style="medium">
        <color indexed="64"/>
      </left>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diagonal/>
    </border>
    <border>
      <left style="thin">
        <color theme="0" tint="-0.24994659260841701"/>
      </left>
      <right style="thin">
        <color theme="0" tint="-0.24994659260841701"/>
      </right>
      <top style="medium">
        <color auto="1"/>
      </top>
      <bottom style="medium">
        <color indexed="64"/>
      </bottom>
      <diagonal/>
    </border>
    <border>
      <left style="thin">
        <color theme="0" tint="-0.24994659260841701"/>
      </left>
      <right style="thin">
        <color theme="0" tint="-0.24994659260841701"/>
      </right>
      <top style="thin">
        <color theme="0" tint="-0.24994659260841701"/>
      </top>
      <bottom style="thin">
        <color auto="1"/>
      </bottom>
      <diagonal/>
    </border>
    <border>
      <left style="medium">
        <color indexed="64"/>
      </left>
      <right style="thin">
        <color theme="0" tint="-0.24994659260841701"/>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style="double">
        <color auto="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auto="1"/>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medium">
        <color indexed="64"/>
      </left>
      <right style="thin">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theme="0" tint="-0.24994659260841701"/>
      </right>
      <top style="medium">
        <color indexed="64"/>
      </top>
      <bottom/>
      <diagonal/>
    </border>
    <border>
      <left style="medium">
        <color indexed="64"/>
      </left>
      <right style="thin">
        <color auto="1"/>
      </right>
      <top style="medium">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24994659260841701"/>
      </left>
      <right style="medium">
        <color indexed="64"/>
      </right>
      <top style="thin">
        <color indexed="64"/>
      </top>
      <bottom style="thin">
        <color theme="0" tint="-0.24994659260841701"/>
      </bottom>
      <diagonal/>
    </border>
    <border>
      <left/>
      <right style="medium">
        <color indexed="64"/>
      </right>
      <top/>
      <bottom style="medium">
        <color auto="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top style="thin">
        <color theme="0" tint="-0.24994659260841701"/>
      </top>
      <bottom style="double">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theme="3" tint="-0.24994659260841701"/>
      </left>
      <right/>
      <top/>
      <bottom style="medium">
        <color theme="3" tint="-0.499984740745262"/>
      </bottom>
      <diagonal/>
    </border>
    <border>
      <left/>
      <right style="medium">
        <color theme="3" tint="-0.24994659260841701"/>
      </right>
      <top/>
      <bottom style="medium">
        <color theme="3" tint="-0.499984740745262"/>
      </bottom>
      <diagonal/>
    </border>
    <border>
      <left style="medium">
        <color theme="4" tint="-0.499984740745262"/>
      </left>
      <right/>
      <top style="medium">
        <color theme="3" tint="-0.499984740745262"/>
      </top>
      <bottom/>
      <diagonal/>
    </border>
    <border>
      <left/>
      <right style="medium">
        <color theme="4" tint="-0.499984740745262"/>
      </right>
      <top style="medium">
        <color theme="3" tint="-0.499984740745262"/>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right/>
      <top style="medium">
        <color indexed="64"/>
      </top>
      <bottom style="medium">
        <color indexed="64"/>
      </bottom>
      <diagonal/>
    </border>
    <border>
      <left style="medium">
        <color indexed="64"/>
      </left>
      <right/>
      <top style="medium">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indexed="64"/>
      </left>
      <right/>
      <top style="medium">
        <color indexed="64"/>
      </top>
      <bottom/>
      <diagonal/>
    </border>
    <border>
      <left style="thin">
        <color theme="0" tint="-0.14996795556505021"/>
      </left>
      <right/>
      <top style="medium">
        <color indexed="64"/>
      </top>
      <bottom style="thin">
        <color theme="0" tint="-0.14996795556505021"/>
      </bottom>
      <diagonal/>
    </border>
    <border>
      <left/>
      <right style="medium">
        <color indexed="64"/>
      </right>
      <top style="medium">
        <color indexed="64"/>
      </top>
      <bottom style="thin">
        <color indexed="64"/>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theme="0" tint="-0.24994659260841701"/>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style="thin">
        <color theme="0" tint="-0.14996795556505021"/>
      </left>
      <right style="medium">
        <color indexed="64"/>
      </right>
      <top style="medium">
        <color indexed="64"/>
      </top>
      <bottom style="thin">
        <color theme="0" tint="-0.24994659260841701"/>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thin">
        <color theme="0" tint="-0.1499679555650502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medium">
        <color indexed="64"/>
      </left>
      <right/>
      <top style="medium">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theme="0" tint="-0.14996795556505021"/>
      </left>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14993743705557422"/>
      </left>
      <right/>
      <top style="medium">
        <color indexed="64"/>
      </top>
      <bottom style="thin">
        <color theme="0" tint="-0.24994659260841701"/>
      </bottom>
      <diagonal/>
    </border>
    <border>
      <left style="thin">
        <color theme="0" tint="-0.14993743705557422"/>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right style="thin">
        <color indexed="64"/>
      </right>
      <top style="medium">
        <color indexed="64"/>
      </top>
      <bottom style="thin">
        <color theme="0" tint="-0.24994659260841701"/>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64"/>
      </left>
      <right style="thin">
        <color indexed="64"/>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right style="thin">
        <color indexed="22"/>
      </right>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style="medium">
        <color indexed="64"/>
      </right>
      <top style="thin">
        <color theme="0" tint="-0.14996795556505021"/>
      </top>
      <bottom style="thin">
        <color theme="0" tint="-0.14996795556505021"/>
      </bottom>
      <diagonal/>
    </border>
    <border>
      <left style="medium">
        <color indexed="64"/>
      </left>
      <right/>
      <top style="medium">
        <color indexed="64"/>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thin">
        <color theme="0" tint="-0.14996795556505021"/>
      </top>
      <bottom style="medium">
        <color indexed="64"/>
      </bottom>
      <diagonal/>
    </border>
    <border>
      <left style="thin">
        <color indexed="22"/>
      </left>
      <right style="medium">
        <color indexed="64"/>
      </right>
      <top style="thin">
        <color indexed="22"/>
      </top>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right/>
      <top style="medium">
        <color theme="1"/>
      </top>
      <bottom/>
      <diagonal/>
    </border>
    <border>
      <left/>
      <right style="medium">
        <color indexed="64"/>
      </right>
      <top style="medium">
        <color theme="1"/>
      </top>
      <bottom/>
      <diagonal/>
    </border>
    <border>
      <left style="thin">
        <color theme="0" tint="-0.14996795556505021"/>
      </left>
      <right style="medium">
        <color theme="1"/>
      </right>
      <top style="thin">
        <color indexed="64"/>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bottom style="thin">
        <color theme="0" tint="-0.14996795556505021"/>
      </bottom>
      <diagonal/>
    </border>
    <border>
      <left/>
      <right style="thin">
        <color indexed="22"/>
      </right>
      <top style="medium">
        <color indexed="64"/>
      </top>
      <bottom style="thin">
        <color theme="0" tint="-0.24994659260841701"/>
      </bottom>
      <diagonal/>
    </border>
    <border>
      <left style="thin">
        <color indexed="22"/>
      </left>
      <right/>
      <top style="medium">
        <color indexed="64"/>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style="thin">
        <color indexed="22"/>
      </right>
      <top style="thin">
        <color theme="0" tint="-0.24994659260841701"/>
      </top>
      <bottom style="medium">
        <color indexed="64"/>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medium">
        <color indexed="64"/>
      </left>
      <right style="thin">
        <color theme="0" tint="-0.24994659260841701"/>
      </right>
      <top style="thin">
        <color theme="0" tint="-0.14996795556505021"/>
      </top>
      <bottom style="double">
        <color indexed="64"/>
      </bottom>
      <diagonal/>
    </border>
    <border>
      <left style="thin">
        <color theme="0" tint="-0.24994659260841701"/>
      </left>
      <right style="thin">
        <color theme="0" tint="-0.24994659260841701"/>
      </right>
      <top style="thin">
        <color theme="0" tint="-0.14996795556505021"/>
      </top>
      <bottom style="double">
        <color indexed="64"/>
      </bottom>
      <diagonal/>
    </border>
    <border>
      <left style="thin">
        <color theme="0" tint="-0.24994659260841701"/>
      </left>
      <right style="medium">
        <color indexed="64"/>
      </right>
      <top style="thin">
        <color theme="0" tint="-0.14996795556505021"/>
      </top>
      <bottom style="double">
        <color indexed="64"/>
      </bottom>
      <diagonal/>
    </border>
    <border>
      <left style="medium">
        <color indexed="64"/>
      </left>
      <right style="thin">
        <color theme="0" tint="-0.34998626667073579"/>
      </right>
      <top style="medium">
        <color indexed="64"/>
      </top>
      <bottom style="thin">
        <color theme="0" tint="-0.14996795556505021"/>
      </bottom>
      <diagonal/>
    </border>
    <border>
      <left style="thin">
        <color theme="0" tint="-0.34998626667073579"/>
      </left>
      <right style="thin">
        <color theme="0" tint="-0.34998626667073579"/>
      </right>
      <top style="medium">
        <color indexed="64"/>
      </top>
      <bottom style="thin">
        <color theme="0" tint="-0.14996795556505021"/>
      </bottom>
      <diagonal/>
    </border>
    <border>
      <left style="thin">
        <color theme="0" tint="-0.34998626667073579"/>
      </left>
      <right style="medium">
        <color indexed="64"/>
      </right>
      <top style="medium">
        <color indexed="64"/>
      </top>
      <bottom style="thin">
        <color theme="0" tint="-0.14996795556505021"/>
      </bottom>
      <diagonal/>
    </border>
    <border>
      <left style="medium">
        <color indexed="64"/>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14996795556505021"/>
      </top>
      <bottom style="thin">
        <color indexed="64"/>
      </bottom>
      <diagonal/>
    </border>
    <border>
      <left style="thin">
        <color theme="0" tint="-0.34998626667073579"/>
      </left>
      <right style="thin">
        <color theme="0" tint="-0.34998626667073579"/>
      </right>
      <top style="thin">
        <color theme="0" tint="-0.14996795556505021"/>
      </top>
      <bottom style="thin">
        <color indexed="64"/>
      </bottom>
      <diagonal/>
    </border>
    <border>
      <left style="thin">
        <color theme="0" tint="-0.34998626667073579"/>
      </left>
      <right style="medium">
        <color indexed="64"/>
      </right>
      <top style="thin">
        <color theme="0" tint="-0.14996795556505021"/>
      </top>
      <bottom style="thin">
        <color indexed="64"/>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medium">
        <color indexed="64"/>
      </right>
      <top style="hair">
        <color theme="0" tint="-0.14993743705557422"/>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medium">
        <color indexed="64"/>
      </right>
      <top style="medium">
        <color indexed="64"/>
      </top>
      <bottom style="hair">
        <color theme="0" tint="-0.14996795556505021"/>
      </bottom>
      <diagonal/>
    </border>
    <border>
      <left style="medium">
        <color indexed="64"/>
      </left>
      <right/>
      <top style="thin">
        <color indexed="64"/>
      </top>
      <bottom style="thin">
        <color theme="0" tint="-0.24994659260841701"/>
      </bottom>
      <diagonal/>
    </border>
    <border>
      <left/>
      <right/>
      <top style="thin">
        <color theme="0" tint="-0.14996795556505021"/>
      </top>
      <bottom/>
      <diagonal/>
    </border>
    <border>
      <left style="thin">
        <color theme="0" tint="-0.34998626667073579"/>
      </left>
      <right style="medium">
        <color indexed="64"/>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top/>
      <bottom style="thin">
        <color rgb="FF08A8CE"/>
      </bottom>
      <diagonal/>
    </border>
    <border>
      <left style="thin">
        <color indexed="22"/>
      </left>
      <right/>
      <top style="thin">
        <color theme="0" tint="-0.24994659260841701"/>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double">
        <color indexed="64"/>
      </bottom>
      <diagonal/>
    </border>
    <border>
      <left/>
      <right/>
      <top style="thin">
        <color indexed="64"/>
      </top>
      <bottom style="thin">
        <color theme="0" tint="-0.14996795556505021"/>
      </bottom>
      <diagonal/>
    </border>
    <border>
      <left style="thin">
        <color theme="0" tint="-0.24994659260841701"/>
      </left>
      <right style="thin">
        <color theme="0" tint="-0.14996795556505021"/>
      </right>
      <top style="thin">
        <color indexed="64"/>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14996795556505021"/>
      </top>
      <bottom style="medium">
        <color indexed="64"/>
      </bottom>
      <diagonal/>
    </border>
    <border>
      <left style="thin">
        <color indexed="64"/>
      </left>
      <right style="thin">
        <color theme="0" tint="-0.24994659260841701"/>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style="medium">
        <color indexed="64"/>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22"/>
      </right>
      <top style="double">
        <color indexed="64"/>
      </top>
      <bottom/>
      <diagonal/>
    </border>
    <border>
      <left style="thin">
        <color indexed="22"/>
      </left>
      <right style="thin">
        <color indexed="22"/>
      </right>
      <top style="double">
        <color indexed="64"/>
      </top>
      <bottom/>
      <diagonal/>
    </border>
    <border>
      <left style="thin">
        <color indexed="22"/>
      </left>
      <right style="medium">
        <color indexed="64"/>
      </right>
      <top style="double">
        <color indexed="64"/>
      </top>
      <bottom/>
      <diagonal/>
    </border>
    <border>
      <left style="medium">
        <color indexed="64"/>
      </left>
      <right style="thin">
        <color theme="0" tint="-0.14996795556505021"/>
      </right>
      <top style="thin">
        <color theme="0" tint="-0.24994659260841701"/>
      </top>
      <bottom style="medium">
        <color auto="1"/>
      </bottom>
      <diagonal/>
    </border>
    <border>
      <left style="thin">
        <color theme="0" tint="-0.14996795556505021"/>
      </left>
      <right style="thin">
        <color theme="0" tint="-0.14996795556505021"/>
      </right>
      <top style="thin">
        <color theme="0" tint="-0.24994659260841701"/>
      </top>
      <bottom style="medium">
        <color auto="1"/>
      </bottom>
      <diagonal/>
    </border>
    <border>
      <left style="thin">
        <color theme="0" tint="-0.14996795556505021"/>
      </left>
      <right style="medium">
        <color indexed="64"/>
      </right>
      <top style="thin">
        <color theme="0" tint="-0.24994659260841701"/>
      </top>
      <bottom style="medium">
        <color auto="1"/>
      </bottom>
      <diagonal/>
    </border>
    <border>
      <left/>
      <right style="hair">
        <color indexed="64"/>
      </right>
      <top style="hair">
        <color indexed="64"/>
      </top>
      <bottom/>
      <diagonal/>
    </border>
    <border>
      <left style="medium">
        <color indexed="64"/>
      </left>
      <right/>
      <top/>
      <bottom style="thin">
        <color theme="0" tint="-0.14996795556505021"/>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theme="0" tint="-0.24994659260841701"/>
      </right>
      <top style="thin">
        <color theme="0" tint="-0.24994659260841701"/>
      </top>
      <bottom style="double">
        <color auto="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style="medium">
        <color indexed="64"/>
      </left>
      <right/>
      <top style="medium">
        <color indexed="64"/>
      </top>
      <bottom/>
      <diagonal/>
    </border>
    <border>
      <left style="thin">
        <color theme="0" tint="-0.24994659260841701"/>
      </left>
      <right/>
      <top style="medium">
        <color indexed="64"/>
      </top>
      <bottom/>
      <diagonal/>
    </border>
    <border>
      <left style="thin">
        <color theme="0" tint="-0.24994659260841701"/>
      </left>
      <right style="medium">
        <color indexed="64"/>
      </right>
      <top style="medium">
        <color indexed="64"/>
      </top>
      <bottom/>
      <diagonal/>
    </border>
    <border>
      <left style="thin">
        <color theme="0" tint="-0.24994659260841701"/>
      </left>
      <right style="thin">
        <color theme="0" tint="-0.24994659260841701"/>
      </right>
      <top style="medium">
        <color indexed="64"/>
      </top>
      <bottom/>
      <diagonal/>
    </border>
    <border>
      <left style="medium">
        <color indexed="64"/>
      </left>
      <right/>
      <top style="medium">
        <color indexed="64"/>
      </top>
      <bottom style="thin">
        <color indexed="64"/>
      </bottom>
      <diagonal/>
    </border>
    <border>
      <left/>
      <right style="thin">
        <color theme="0" tint="-0.24994659260841701"/>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medium">
        <color indexed="64"/>
      </right>
      <top/>
      <bottom style="thin">
        <color theme="0" tint="-0.24994659260841701"/>
      </bottom>
      <diagonal/>
    </border>
    <border>
      <left style="thin">
        <color theme="0" tint="-0.14996795556505021"/>
      </left>
      <right style="medium">
        <color indexed="64"/>
      </right>
      <top style="thin">
        <color theme="0" tint="-0.24994659260841701"/>
      </top>
      <bottom style="double">
        <color indexed="64"/>
      </bottom>
      <diagonal/>
    </border>
    <border>
      <left style="thin">
        <color theme="0" tint="-0.14996795556505021"/>
      </left>
      <right style="double">
        <color indexed="64"/>
      </right>
      <top style="double">
        <color indexed="64"/>
      </top>
      <bottom style="double">
        <color indexed="64"/>
      </bottom>
      <diagonal/>
    </border>
    <border>
      <left/>
      <right/>
      <top style="medium">
        <color indexed="64"/>
      </top>
      <bottom style="thin">
        <color theme="0" tint="-0.2499465926084170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style="thin">
        <color theme="0" tint="-0.24994659260841701"/>
      </right>
      <top style="medium">
        <color indexed="64"/>
      </top>
      <bottom style="thin">
        <color theme="0" tint="-0.2499465926084170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diagonal/>
    </border>
    <border>
      <left/>
      <right/>
      <top/>
      <bottom style="medium">
        <color indexed="64"/>
      </bottom>
      <diagonal/>
    </border>
    <border>
      <left/>
      <right style="medium">
        <color indexed="64"/>
      </right>
      <top/>
      <bottom style="medium">
        <color indexed="64"/>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medium">
        <color indexed="64"/>
      </bottom>
      <diagonal/>
    </border>
    <border>
      <left/>
      <right style="thin">
        <color indexed="64"/>
      </right>
      <top style="thin">
        <color indexed="64"/>
      </top>
      <bottom style="thin">
        <color theme="0" tint="-0.24994659260841701"/>
      </bottom>
      <diagonal/>
    </border>
    <border>
      <left/>
      <right style="double">
        <color auto="1"/>
      </right>
      <top style="medium">
        <color auto="1"/>
      </top>
      <bottom style="medium">
        <color auto="1"/>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medium">
        <color indexed="64"/>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top style="medium">
        <color indexed="64"/>
      </top>
      <bottom style="thin">
        <color theme="0" tint="-0.24994659260841701"/>
      </bottom>
      <diagonal/>
    </border>
    <border>
      <left/>
      <right style="thin">
        <color theme="0" tint="-0.14996795556505021"/>
      </right>
      <top/>
      <bottom style="thin">
        <color theme="0" tint="-0.1499679555650502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theme="0" tint="-0.14996795556505021"/>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medium">
        <color auto="1"/>
      </top>
      <bottom style="thin">
        <color theme="0" tint="-0.14996795556505021"/>
      </bottom>
      <diagonal/>
    </border>
    <border>
      <left/>
      <right style="thin">
        <color theme="0" tint="-0.14996795556505021"/>
      </right>
      <top style="medium">
        <color auto="1"/>
      </top>
      <bottom style="thin">
        <color theme="0" tint="-0.14996795556505021"/>
      </bottom>
      <diagonal/>
    </border>
    <border>
      <left style="thin">
        <color theme="0" tint="-0.14996795556505021"/>
      </left>
      <right style="thin">
        <color theme="0" tint="-0.14996795556505021"/>
      </right>
      <top style="thin">
        <color indexed="64"/>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medium">
        <color indexed="64"/>
      </right>
      <top style="thin">
        <color theme="0" tint="-0.24994659260841701"/>
      </top>
      <bottom style="medium">
        <color indexed="64"/>
      </bottom>
      <diagonal/>
    </border>
    <border>
      <left style="thin">
        <color indexed="64"/>
      </left>
      <right style="medium">
        <color indexed="64"/>
      </right>
      <top style="thin">
        <color theme="4" tint="0.39994506668294322"/>
      </top>
      <bottom style="double">
        <color indexed="64"/>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medium">
        <color indexed="64"/>
      </top>
      <bottom style="thin">
        <color theme="4" tint="0.39994506668294322"/>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indexed="64"/>
      </top>
      <bottom style="thin">
        <color theme="3" tint="0.59996337778862885"/>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indexed="64"/>
      </bottom>
      <diagonal/>
    </border>
    <border>
      <left/>
      <right/>
      <top style="thin">
        <color theme="4" tint="0.39994506668294322"/>
      </top>
      <bottom style="thin">
        <color indexed="64"/>
      </bottom>
      <diagonal/>
    </border>
    <border>
      <left/>
      <right/>
      <top style="thin">
        <color indexed="64"/>
      </top>
      <bottom style="thin">
        <color theme="4" tint="0.39994506668294322"/>
      </bottom>
      <diagonal/>
    </border>
    <border>
      <left style="thin">
        <color indexed="64"/>
      </left>
      <right style="thin">
        <color theme="0" tint="-0.14996795556505021"/>
      </right>
      <top/>
      <bottom/>
      <diagonal/>
    </border>
    <border>
      <left/>
      <right style="thin">
        <color theme="0" tint="-0.14996795556505021"/>
      </right>
      <top style="thin">
        <color indexed="64"/>
      </top>
      <bottom style="thin">
        <color theme="3" tint="0.59996337778862885"/>
      </bottom>
      <diagonal/>
    </border>
    <border>
      <left/>
      <right style="thin">
        <color theme="0" tint="-0.14996795556505021"/>
      </right>
      <top style="thin">
        <color theme="3" tint="0.59996337778862885"/>
      </top>
      <bottom style="thin">
        <color indexed="64"/>
      </bottom>
      <diagonal/>
    </border>
    <border>
      <left/>
      <right style="thin">
        <color theme="0" tint="-0.14996795556505021"/>
      </right>
      <top style="thin">
        <color theme="3" tint="0.59996337778862885"/>
      </top>
      <bottom style="thin">
        <color theme="3" tint="0.59996337778862885"/>
      </bottom>
      <diagonal/>
    </border>
    <border>
      <left/>
      <right/>
      <top style="thin">
        <color indexed="64"/>
      </top>
      <bottom style="thin">
        <color theme="3" tint="0.59996337778862885"/>
      </bottom>
      <diagonal/>
    </border>
    <border>
      <left/>
      <right/>
      <top style="thin">
        <color theme="3" tint="0.59996337778862885"/>
      </top>
      <bottom style="thin">
        <color theme="3" tint="0.59996337778862885"/>
      </bottom>
      <diagonal/>
    </border>
    <border>
      <left/>
      <right/>
      <top style="thin">
        <color theme="3" tint="0.59996337778862885"/>
      </top>
      <bottom style="thin">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indexed="64"/>
      </left>
      <right/>
      <top style="thin">
        <color theme="3" tint="0.59996337778862885"/>
      </top>
      <bottom style="thin">
        <color theme="4" tint="0.39994506668294322"/>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3743705557422"/>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theme="0" tint="-0.14993743705557422"/>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style="thin">
        <color theme="0" tint="-0.14996795556505021"/>
      </left>
      <right/>
      <top style="medium">
        <color indexed="64"/>
      </top>
      <bottom style="thin">
        <color theme="0" tint="-0.14993743705557422"/>
      </bottom>
      <diagonal/>
    </border>
    <border>
      <left style="thin">
        <color theme="0" tint="-0.14993743705557422"/>
      </left>
      <right/>
      <top style="medium">
        <color indexed="64"/>
      </top>
      <bottom style="thin">
        <color theme="0" tint="-0.14993743705557422"/>
      </bottom>
      <diagonal/>
    </border>
    <border>
      <left/>
      <right style="medium">
        <color indexed="64"/>
      </right>
      <top style="medium">
        <color indexed="64"/>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medium">
        <color indexed="64"/>
      </right>
      <top style="thin">
        <color theme="0" tint="-0.14993743705557422"/>
      </top>
      <bottom style="thin">
        <color theme="0" tint="-0.14993743705557422"/>
      </bottom>
      <diagonal/>
    </border>
    <border>
      <left style="thin">
        <color theme="0" tint="-0.14993743705557422"/>
      </left>
      <right/>
      <top style="thin">
        <color theme="0" tint="-0.14993743705557422"/>
      </top>
      <bottom style="medium">
        <color indexed="64"/>
      </bottom>
      <diagonal/>
    </border>
    <border>
      <left/>
      <right style="medium">
        <color indexed="64"/>
      </right>
      <top style="thin">
        <color theme="0" tint="-0.14993743705557422"/>
      </top>
      <bottom style="medium">
        <color indexed="64"/>
      </bottom>
      <diagonal/>
    </border>
    <border>
      <left style="thin">
        <color theme="0" tint="-0.24994659260841701"/>
      </left>
      <right/>
      <top style="thin">
        <color indexed="64"/>
      </top>
      <bottom style="thin">
        <color indexed="64"/>
      </bottom>
      <diagonal/>
    </border>
    <border>
      <left style="thin">
        <color indexed="64"/>
      </left>
      <right style="medium">
        <color indexed="64"/>
      </right>
      <top style="thin">
        <color theme="0" tint="-0.24994659260841701"/>
      </top>
      <bottom style="double">
        <color auto="1"/>
      </bottom>
      <diagonal/>
    </border>
    <border>
      <left/>
      <right/>
      <top style="thin">
        <color indexed="64"/>
      </top>
      <bottom style="thin">
        <color theme="0" tint="-0.24994659260841701"/>
      </bottom>
      <diagonal/>
    </border>
    <border>
      <left/>
      <right/>
      <top style="thin">
        <color theme="0" tint="-0.24994659260841701"/>
      </top>
      <bottom style="double">
        <color auto="1"/>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double">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double">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medium">
        <color indexed="64"/>
      </left>
      <right style="medium">
        <color indexed="64"/>
      </right>
      <top style="thin">
        <color theme="0" tint="-0.24994659260841701"/>
      </top>
      <bottom/>
      <diagonal/>
    </border>
    <border>
      <left style="double">
        <color indexed="64"/>
      </left>
      <right/>
      <top style="thin">
        <color indexed="64"/>
      </top>
      <bottom style="medium">
        <color auto="1"/>
      </bottom>
      <diagonal/>
    </border>
    <border>
      <left style="thin">
        <color theme="0" tint="-0.14993743705557422"/>
      </left>
      <right style="thin">
        <color theme="0" tint="-0.14990691854609822"/>
      </right>
      <top style="medium">
        <color indexed="64"/>
      </top>
      <bottom style="thin">
        <color theme="0" tint="-0.24994659260841701"/>
      </bottom>
      <diagonal/>
    </border>
    <border>
      <left style="thin">
        <color theme="0" tint="-0.14990691854609822"/>
      </left>
      <right style="thin">
        <color theme="0" tint="-0.14993743705557422"/>
      </right>
      <top style="medium">
        <color indexed="64"/>
      </top>
      <bottom style="thin">
        <color theme="0" tint="-0.24994659260841701"/>
      </bottom>
      <diagonal/>
    </border>
    <border>
      <left style="thin">
        <color theme="0" tint="-0.14993743705557422"/>
      </left>
      <right style="thin">
        <color theme="0" tint="-0.14990691854609822"/>
      </right>
      <top style="thin">
        <color theme="0" tint="-0.24994659260841701"/>
      </top>
      <bottom style="thin">
        <color theme="0" tint="-0.24994659260841701"/>
      </bottom>
      <diagonal/>
    </border>
    <border>
      <left style="thin">
        <color theme="0" tint="-0.14990691854609822"/>
      </left>
      <right style="thin">
        <color theme="0" tint="-0.14993743705557422"/>
      </right>
      <top style="thin">
        <color theme="0" tint="-0.24994659260841701"/>
      </top>
      <bottom style="thin">
        <color theme="0" tint="-0.24994659260841701"/>
      </bottom>
      <diagonal/>
    </border>
    <border>
      <left style="thin">
        <color theme="0" tint="-0.14993743705557422"/>
      </left>
      <right style="thin">
        <color theme="0" tint="-0.14990691854609822"/>
      </right>
      <top style="thin">
        <color theme="0" tint="-0.24994659260841701"/>
      </top>
      <bottom style="medium">
        <color indexed="64"/>
      </bottom>
      <diagonal/>
    </border>
    <border>
      <left style="thin">
        <color theme="0" tint="-0.14990691854609822"/>
      </left>
      <right style="thin">
        <color theme="0" tint="-0.14993743705557422"/>
      </right>
      <top style="thin">
        <color theme="0" tint="-0.24994659260841701"/>
      </top>
      <bottom style="medium">
        <color indexed="64"/>
      </bottom>
      <diagonal/>
    </border>
    <border>
      <left style="thin">
        <color theme="0" tint="-0.14990691854609822"/>
      </left>
      <right style="thin">
        <color theme="0" tint="-0.24994659260841701"/>
      </right>
      <top style="medium">
        <color indexed="64"/>
      </top>
      <bottom style="thin">
        <color theme="0" tint="-0.24994659260841701"/>
      </bottom>
      <diagonal/>
    </border>
    <border>
      <left style="thin">
        <color theme="0" tint="-0.14990691854609822"/>
      </left>
      <right style="thin">
        <color theme="0" tint="-0.24994659260841701"/>
      </right>
      <top style="thin">
        <color theme="0" tint="-0.24994659260841701"/>
      </top>
      <bottom style="medium">
        <color indexed="64"/>
      </bottom>
      <diagonal/>
    </border>
    <border>
      <left style="thin">
        <color rgb="FF7F7F7F"/>
      </left>
      <right style="thin">
        <color rgb="FF7F7F7F"/>
      </right>
      <top style="thin">
        <color rgb="FF7F7F7F"/>
      </top>
      <bottom style="thin">
        <color rgb="FF7F7F7F"/>
      </bottom>
      <diagonal/>
    </border>
    <border>
      <left style="thin">
        <color theme="0" tint="-0.14996795556505021"/>
      </left>
      <right style="thin">
        <color indexed="64"/>
      </right>
      <top style="thin">
        <color indexed="64"/>
      </top>
      <bottom style="thin">
        <color theme="4"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7">
    <xf numFmtId="0" fontId="0" fillId="0" borderId="0"/>
    <xf numFmtId="0" fontId="3" fillId="0" borderId="0"/>
    <xf numFmtId="0" fontId="87" fillId="34" borderId="0" applyNumberFormat="0" applyBorder="0" applyAlignment="0" applyProtection="0"/>
    <xf numFmtId="0" fontId="87" fillId="35" borderId="0" applyNumberFormat="0" applyBorder="0" applyAlignment="0" applyProtection="0"/>
    <xf numFmtId="0" fontId="88"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38" borderId="0" applyNumberFormat="0" applyBorder="0" applyAlignment="0" applyProtection="0"/>
    <xf numFmtId="0" fontId="87" fillId="41" borderId="0" applyNumberFormat="0" applyBorder="0" applyAlignment="0" applyProtection="0"/>
    <xf numFmtId="0" fontId="87" fillId="44" borderId="0" applyNumberFormat="0" applyBorder="0" applyAlignment="0" applyProtection="0"/>
    <xf numFmtId="0" fontId="89" fillId="45"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51"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52" borderId="0" applyNumberFormat="0" applyBorder="0" applyAlignment="0" applyProtection="0"/>
    <xf numFmtId="0" fontId="90" fillId="35" borderId="0" applyNumberFormat="0" applyBorder="0" applyAlignment="0" applyProtection="0"/>
    <xf numFmtId="0" fontId="91" fillId="33" borderId="572" applyNumberFormat="0" applyAlignment="0" applyProtection="0"/>
    <xf numFmtId="0" fontId="92" fillId="53" borderId="574" applyNumberFormat="0" applyAlignment="0" applyProtection="0"/>
    <xf numFmtId="0" fontId="93" fillId="54" borderId="575"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4" fillId="0" borderId="0" applyNumberFormat="0" applyFill="0" applyBorder="0" applyAlignment="0" applyProtection="0"/>
    <xf numFmtId="0" fontId="95" fillId="37" borderId="0" applyNumberFormat="0" applyBorder="0" applyAlignment="0" applyProtection="0"/>
    <xf numFmtId="0" fontId="96" fillId="0" borderId="576" applyNumberFormat="0" applyFill="0" applyAlignment="0" applyProtection="0"/>
    <xf numFmtId="0" fontId="97" fillId="0" borderId="577" applyNumberFormat="0" applyFill="0" applyAlignment="0" applyProtection="0"/>
    <xf numFmtId="0" fontId="98" fillId="0" borderId="578" applyNumberFormat="0" applyFill="0" applyAlignment="0" applyProtection="0"/>
    <xf numFmtId="0" fontId="98" fillId="0" borderId="0" applyNumberFormat="0" applyFill="0" applyBorder="0" applyAlignment="0" applyProtection="0"/>
    <xf numFmtId="0" fontId="99" fillId="0" borderId="0" applyNumberFormat="0" applyFill="0" applyBorder="0" applyAlignment="0" applyProtection="0">
      <alignment vertical="top"/>
      <protection locked="0"/>
    </xf>
    <xf numFmtId="0" fontId="100" fillId="32" borderId="572" applyNumberFormat="0" applyAlignment="0" applyProtection="0"/>
    <xf numFmtId="0" fontId="101" fillId="40" borderId="574" applyNumberFormat="0" applyAlignment="0" applyProtection="0"/>
    <xf numFmtId="0" fontId="102" fillId="0" borderId="579" applyNumberFormat="0" applyFill="0" applyAlignment="0" applyProtection="0"/>
    <xf numFmtId="0" fontId="103" fillId="55" borderId="0" applyNumberFormat="0" applyBorder="0" applyAlignment="0" applyProtection="0"/>
    <xf numFmtId="0" fontId="4" fillId="0" borderId="0"/>
    <xf numFmtId="0" fontId="104" fillId="0" borderId="0"/>
    <xf numFmtId="0" fontId="3" fillId="0" borderId="0"/>
    <xf numFmtId="0" fontId="1" fillId="0" borderId="0"/>
    <xf numFmtId="0" fontId="1" fillId="0" borderId="0"/>
    <xf numFmtId="0" fontId="3" fillId="0" borderId="0"/>
    <xf numFmtId="0" fontId="4"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56" borderId="75" applyNumberFormat="0" applyFont="0" applyAlignment="0" applyProtection="0"/>
    <xf numFmtId="0" fontId="105" fillId="53" borderId="58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6" fillId="0" borderId="0" applyNumberFormat="0" applyFill="0" applyBorder="0" applyAlignment="0" applyProtection="0"/>
    <xf numFmtId="0" fontId="107" fillId="0" borderId="581" applyNumberFormat="0" applyFill="0" applyAlignment="0" applyProtection="0"/>
    <xf numFmtId="0" fontId="108" fillId="0" borderId="0" applyNumberFormat="0" applyFill="0" applyBorder="0" applyAlignment="0" applyProtection="0"/>
  </cellStyleXfs>
  <cellXfs count="2310">
    <xf numFmtId="0" fontId="0" fillId="0" borderId="0" xfId="0"/>
    <xf numFmtId="0" fontId="3" fillId="3" borderId="104" xfId="0" applyFont="1" applyFill="1" applyBorder="1" applyAlignment="1" applyProtection="1">
      <protection locked="0"/>
    </xf>
    <xf numFmtId="0" fontId="3" fillId="3" borderId="101" xfId="0" applyFont="1" applyFill="1" applyBorder="1" applyAlignment="1" applyProtection="1">
      <protection locked="0"/>
    </xf>
    <xf numFmtId="44" fontId="3" fillId="3" borderId="96" xfId="0" applyNumberFormat="1" applyFont="1" applyFill="1" applyBorder="1" applyAlignment="1" applyProtection="1">
      <protection locked="0"/>
    </xf>
    <xf numFmtId="0" fontId="3" fillId="3" borderId="34" xfId="0" applyFont="1" applyFill="1" applyBorder="1" applyProtection="1"/>
    <xf numFmtId="0" fontId="3"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68" xfId="0" applyFont="1" applyFill="1" applyBorder="1" applyAlignment="1" applyProtection="1">
      <alignment vertical="center" wrapText="1"/>
      <protection locked="0"/>
    </xf>
    <xf numFmtId="0" fontId="5" fillId="0" borderId="68" xfId="0" applyFont="1" applyBorder="1" applyAlignment="1" applyProtection="1">
      <alignment vertical="center" wrapText="1"/>
      <protection locked="0"/>
    </xf>
    <xf numFmtId="0" fontId="3" fillId="0" borderId="68" xfId="0" applyFont="1" applyBorder="1" applyAlignment="1" applyProtection="1">
      <alignment vertical="center" wrapText="1"/>
      <protection locked="0"/>
    </xf>
    <xf numFmtId="0" fontId="3" fillId="0" borderId="68" xfId="0" applyFont="1" applyFill="1" applyBorder="1" applyAlignment="1" applyProtection="1">
      <alignment vertical="center"/>
      <protection locked="0"/>
    </xf>
    <xf numFmtId="0" fontId="3" fillId="0" borderId="68" xfId="0" applyFont="1" applyBorder="1" applyAlignment="1" applyProtection="1">
      <alignment vertical="center"/>
      <protection locked="0"/>
    </xf>
    <xf numFmtId="0" fontId="3" fillId="0" borderId="71" xfId="0" applyFont="1" applyBorder="1" applyAlignment="1" applyProtection="1">
      <alignment vertical="center" wrapText="1"/>
      <protection locked="0"/>
    </xf>
    <xf numFmtId="0" fontId="5" fillId="0" borderId="178" xfId="0" applyFont="1" applyBorder="1" applyAlignment="1" applyProtection="1">
      <alignment vertical="center" wrapText="1"/>
      <protection locked="0"/>
    </xf>
    <xf numFmtId="0" fontId="3" fillId="0" borderId="105" xfId="0" applyFont="1" applyBorder="1" applyAlignment="1" applyProtection="1">
      <alignment vertical="center"/>
      <protection locked="0"/>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44" xfId="0" applyFont="1" applyBorder="1" applyAlignment="1" applyProtection="1">
      <alignment vertical="center"/>
    </xf>
    <xf numFmtId="0" fontId="3" fillId="0" borderId="105" xfId="0" applyFont="1" applyFill="1" applyBorder="1" applyAlignment="1" applyProtection="1">
      <alignment vertical="center"/>
      <protection locked="0"/>
    </xf>
    <xf numFmtId="0" fontId="3" fillId="0" borderId="106" xfId="0" applyFont="1" applyFill="1" applyBorder="1" applyAlignment="1" applyProtection="1">
      <alignment vertical="center" wrapText="1"/>
      <protection locked="0"/>
    </xf>
    <xf numFmtId="0" fontId="3" fillId="0" borderId="134" xfId="0" applyFont="1" applyFill="1" applyBorder="1" applyAlignment="1" applyProtection="1">
      <alignment vertical="center"/>
      <protection locked="0"/>
    </xf>
    <xf numFmtId="14" fontId="3" fillId="0" borderId="105" xfId="0" applyNumberFormat="1" applyFont="1" applyBorder="1" applyAlignment="1" applyProtection="1">
      <alignment vertical="center"/>
      <protection locked="0"/>
    </xf>
    <xf numFmtId="0" fontId="3" fillId="0" borderId="107" xfId="0" applyFont="1" applyBorder="1" applyAlignment="1" applyProtection="1">
      <alignment vertical="center"/>
      <protection locked="0"/>
    </xf>
    <xf numFmtId="0" fontId="3" fillId="0" borderId="106" xfId="0" applyFont="1" applyFill="1" applyBorder="1" applyAlignment="1" applyProtection="1">
      <alignment vertical="center"/>
      <protection locked="0"/>
    </xf>
    <xf numFmtId="0" fontId="3" fillId="0" borderId="161" xfId="0" applyFont="1" applyFill="1" applyBorder="1" applyAlignment="1" applyProtection="1">
      <alignment vertical="center"/>
      <protection locked="0"/>
    </xf>
    <xf numFmtId="0" fontId="3" fillId="0" borderId="213" xfId="0" applyFont="1" applyFill="1" applyBorder="1" applyAlignment="1" applyProtection="1">
      <alignment vertical="center"/>
    </xf>
    <xf numFmtId="0" fontId="3" fillId="0" borderId="214" xfId="0" applyFont="1" applyFill="1" applyBorder="1" applyAlignment="1" applyProtection="1">
      <alignment vertical="center"/>
    </xf>
    <xf numFmtId="0" fontId="3" fillId="0" borderId="237" xfId="0" applyFont="1" applyBorder="1" applyAlignment="1" applyProtection="1">
      <alignment vertical="center"/>
      <protection locked="0"/>
    </xf>
    <xf numFmtId="0" fontId="5" fillId="0" borderId="233" xfId="0" applyFont="1" applyBorder="1" applyAlignment="1" applyProtection="1">
      <alignment vertical="center" wrapText="1"/>
      <protection locked="0"/>
    </xf>
    <xf numFmtId="0" fontId="3" fillId="0" borderId="215" xfId="0" applyFont="1" applyFill="1" applyBorder="1" applyAlignment="1" applyProtection="1">
      <alignment vertical="center"/>
    </xf>
    <xf numFmtId="0" fontId="3" fillId="0" borderId="216" xfId="0" applyFont="1" applyBorder="1" applyAlignment="1" applyProtection="1">
      <alignment vertical="center"/>
    </xf>
    <xf numFmtId="0" fontId="3" fillId="0" borderId="217" xfId="0" applyFont="1" applyBorder="1" applyAlignment="1" applyProtection="1">
      <alignment vertical="center"/>
    </xf>
    <xf numFmtId="0" fontId="3" fillId="0" borderId="169" xfId="0" applyFont="1" applyBorder="1" applyAlignment="1" applyProtection="1">
      <alignment vertical="center"/>
    </xf>
    <xf numFmtId="0" fontId="3" fillId="0" borderId="218" xfId="0" applyFont="1" applyBorder="1" applyAlignment="1" applyProtection="1">
      <alignment vertical="center"/>
    </xf>
    <xf numFmtId="0" fontId="29" fillId="0" borderId="0" xfId="0" applyFont="1" applyFill="1" applyBorder="1" applyAlignment="1" applyProtection="1">
      <alignment horizontal="center" vertical="center" wrapText="1"/>
    </xf>
    <xf numFmtId="42" fontId="25" fillId="0" borderId="0" xfId="0" applyNumberFormat="1" applyFont="1" applyFill="1" applyBorder="1" applyAlignment="1" applyProtection="1">
      <alignment vertical="center"/>
    </xf>
    <xf numFmtId="0" fontId="17" fillId="0" borderId="0" xfId="0" applyFont="1" applyFill="1" applyBorder="1" applyProtection="1"/>
    <xf numFmtId="0" fontId="28" fillId="0" borderId="0" xfId="0" applyFont="1" applyFill="1" applyBorder="1" applyAlignment="1" applyProtection="1"/>
    <xf numFmtId="42" fontId="18" fillId="0" borderId="0" xfId="0" applyNumberFormat="1" applyFont="1" applyFill="1" applyBorder="1" applyProtection="1"/>
    <xf numFmtId="42" fontId="25" fillId="0" borderId="0" xfId="0" applyNumberFormat="1" applyFont="1" applyBorder="1" applyAlignment="1" applyProtection="1">
      <alignment vertical="center"/>
    </xf>
    <xf numFmtId="42" fontId="25" fillId="6" borderId="111" xfId="0" applyNumberFormat="1" applyFont="1" applyFill="1" applyBorder="1" applyAlignment="1" applyProtection="1">
      <alignment vertical="center"/>
    </xf>
    <xf numFmtId="42" fontId="25" fillId="0" borderId="105" xfId="0" applyNumberFormat="1" applyFont="1" applyFill="1" applyBorder="1" applyAlignment="1" applyProtection="1">
      <alignment vertical="center" wrapText="1"/>
      <protection locked="0"/>
    </xf>
    <xf numFmtId="42" fontId="25" fillId="0" borderId="237" xfId="0" applyNumberFormat="1" applyFont="1" applyFill="1" applyBorder="1" applyAlignment="1" applyProtection="1">
      <alignment vertical="center"/>
      <protection locked="0"/>
    </xf>
    <xf numFmtId="42" fontId="25" fillId="0" borderId="105" xfId="0" applyNumberFormat="1" applyFont="1" applyFill="1" applyBorder="1" applyAlignment="1" applyProtection="1">
      <alignment vertical="center"/>
      <protection locked="0"/>
    </xf>
    <xf numFmtId="42" fontId="25" fillId="0" borderId="68" xfId="0" applyNumberFormat="1" applyFont="1" applyFill="1" applyBorder="1" applyAlignment="1" applyProtection="1">
      <alignment vertical="center" wrapText="1"/>
      <protection locked="0"/>
    </xf>
    <xf numFmtId="42" fontId="25" fillId="0" borderId="235" xfId="0" applyNumberFormat="1" applyFont="1" applyFill="1" applyBorder="1" applyAlignment="1" applyProtection="1">
      <alignment vertical="center"/>
      <protection locked="0"/>
    </xf>
    <xf numFmtId="42" fontId="25" fillId="0" borderId="125" xfId="0" applyNumberFormat="1" applyFont="1" applyFill="1" applyBorder="1" applyAlignment="1" applyProtection="1">
      <alignment vertical="center"/>
      <protection locked="0"/>
    </xf>
    <xf numFmtId="42" fontId="25" fillId="0" borderId="125" xfId="0" applyNumberFormat="1" applyFont="1" applyFill="1" applyBorder="1" applyAlignment="1" applyProtection="1">
      <alignment vertical="center" wrapText="1"/>
      <protection locked="0"/>
    </xf>
    <xf numFmtId="42" fontId="25" fillId="0" borderId="77" xfId="0" applyNumberFormat="1" applyFont="1" applyFill="1" applyBorder="1" applyAlignment="1" applyProtection="1">
      <alignment vertical="center"/>
      <protection locked="0"/>
    </xf>
    <xf numFmtId="42" fontId="25" fillId="0" borderId="124" xfId="0" applyNumberFormat="1" applyFont="1" applyFill="1" applyBorder="1" applyAlignment="1" applyProtection="1">
      <alignment vertical="center" wrapText="1"/>
      <protection locked="0"/>
    </xf>
    <xf numFmtId="42" fontId="25" fillId="0" borderId="233" xfId="0" applyNumberFormat="1" applyFont="1" applyFill="1" applyBorder="1" applyAlignment="1" applyProtection="1">
      <alignment vertical="center"/>
      <protection locked="0"/>
    </xf>
    <xf numFmtId="42" fontId="25" fillId="0" borderId="68" xfId="0" applyNumberFormat="1" applyFont="1" applyFill="1" applyBorder="1" applyAlignment="1" applyProtection="1">
      <alignment vertical="center"/>
      <protection locked="0"/>
    </xf>
    <xf numFmtId="42" fontId="25" fillId="12" borderId="238" xfId="0" applyNumberFormat="1" applyFont="1" applyFill="1" applyBorder="1" applyAlignment="1" applyProtection="1">
      <alignment vertical="center"/>
    </xf>
    <xf numFmtId="42" fontId="25" fillId="12" borderId="239" xfId="0" applyNumberFormat="1" applyFont="1" applyFill="1" applyBorder="1" applyAlignment="1" applyProtection="1">
      <alignment vertical="center"/>
    </xf>
    <xf numFmtId="42" fontId="25" fillId="12" borderId="231" xfId="0" applyNumberFormat="1" applyFont="1" applyFill="1" applyBorder="1" applyAlignment="1" applyProtection="1">
      <alignment vertical="center"/>
    </xf>
    <xf numFmtId="42" fontId="25" fillId="6" borderId="113" xfId="0" applyNumberFormat="1" applyFont="1" applyFill="1" applyBorder="1" applyAlignment="1" applyProtection="1">
      <alignment vertical="center"/>
    </xf>
    <xf numFmtId="42" fontId="25" fillId="12" borderId="111" xfId="0" applyNumberFormat="1" applyFont="1" applyFill="1" applyBorder="1" applyAlignment="1" applyProtection="1">
      <alignment vertical="center"/>
    </xf>
    <xf numFmtId="42" fontId="25" fillId="6" borderId="112" xfId="0" applyNumberFormat="1" applyFont="1" applyFill="1" applyBorder="1" applyAlignment="1" applyProtection="1">
      <alignment vertical="center"/>
    </xf>
    <xf numFmtId="42" fontId="25" fillId="6" borderId="55" xfId="0" applyNumberFormat="1" applyFont="1" applyFill="1" applyBorder="1" applyAlignment="1" applyProtection="1">
      <alignment vertical="center"/>
    </xf>
    <xf numFmtId="42" fontId="25" fillId="6" borderId="110" xfId="0" applyNumberFormat="1" applyFont="1" applyFill="1" applyBorder="1" applyAlignment="1" applyProtection="1">
      <alignment vertical="center"/>
    </xf>
    <xf numFmtId="42" fontId="25" fillId="6" borderId="222" xfId="0" applyNumberFormat="1" applyFont="1" applyFill="1" applyBorder="1" applyAlignment="1" applyProtection="1">
      <alignment vertical="center"/>
    </xf>
    <xf numFmtId="42" fontId="25" fillId="0" borderId="223" xfId="0" applyNumberFormat="1" applyFont="1" applyFill="1" applyBorder="1" applyAlignment="1" applyProtection="1">
      <alignment vertical="center"/>
      <protection locked="0"/>
    </xf>
    <xf numFmtId="42" fontId="25" fillId="0" borderId="239" xfId="0" applyNumberFormat="1" applyFont="1" applyFill="1" applyBorder="1" applyAlignment="1" applyProtection="1">
      <alignment vertical="center"/>
      <protection locked="0"/>
    </xf>
    <xf numFmtId="42" fontId="25" fillId="0" borderId="63" xfId="0" applyNumberFormat="1" applyFont="1" applyFill="1" applyBorder="1" applyAlignment="1" applyProtection="1">
      <alignment vertical="center"/>
      <protection locked="0"/>
    </xf>
    <xf numFmtId="42" fontId="25" fillId="0" borderId="122" xfId="0" applyNumberFormat="1" applyFont="1" applyFill="1" applyBorder="1" applyAlignment="1" applyProtection="1">
      <alignment vertical="center"/>
      <protection locked="0"/>
    </xf>
    <xf numFmtId="42" fontId="25" fillId="0" borderId="65" xfId="0" applyNumberFormat="1" applyFont="1" applyFill="1" applyBorder="1" applyAlignment="1" applyProtection="1">
      <alignment vertical="center" wrapText="1"/>
      <protection locked="0"/>
    </xf>
    <xf numFmtId="42" fontId="25" fillId="0" borderId="136" xfId="0" applyNumberFormat="1" applyFont="1" applyFill="1" applyBorder="1" applyAlignment="1" applyProtection="1">
      <alignment vertical="center" wrapText="1"/>
      <protection locked="0"/>
    </xf>
    <xf numFmtId="42" fontId="25" fillId="6" borderId="87" xfId="0" applyNumberFormat="1" applyFont="1" applyFill="1" applyBorder="1" applyAlignment="1" applyProtection="1">
      <alignment vertical="center"/>
    </xf>
    <xf numFmtId="42" fontId="25" fillId="6" borderId="126" xfId="0" applyNumberFormat="1" applyFont="1" applyFill="1" applyBorder="1" applyAlignment="1" applyProtection="1">
      <alignment vertical="center"/>
    </xf>
    <xf numFmtId="42" fontId="25" fillId="0" borderId="122" xfId="0" applyNumberFormat="1" applyFont="1" applyFill="1" applyBorder="1" applyAlignment="1" applyProtection="1">
      <alignment vertical="center" wrapText="1"/>
      <protection locked="0"/>
    </xf>
    <xf numFmtId="42" fontId="25" fillId="0" borderId="136" xfId="0" applyNumberFormat="1" applyFont="1" applyFill="1" applyBorder="1" applyAlignment="1" applyProtection="1">
      <alignment vertical="center"/>
      <protection locked="0"/>
    </xf>
    <xf numFmtId="42" fontId="25" fillId="12" borderId="87" xfId="0" applyNumberFormat="1" applyFont="1" applyFill="1" applyBorder="1" applyAlignment="1" applyProtection="1">
      <alignment vertical="center"/>
    </xf>
    <xf numFmtId="42" fontId="25" fillId="12" borderId="126" xfId="0" applyNumberFormat="1" applyFont="1" applyFill="1" applyBorder="1" applyAlignment="1" applyProtection="1">
      <alignment vertical="center"/>
    </xf>
    <xf numFmtId="42" fontId="25" fillId="12" borderId="229" xfId="0" applyNumberFormat="1" applyFont="1" applyFill="1" applyBorder="1" applyAlignment="1" applyProtection="1">
      <alignment vertical="center"/>
    </xf>
    <xf numFmtId="42" fontId="25" fillId="0" borderId="138" xfId="0" applyNumberFormat="1" applyFont="1" applyFill="1" applyBorder="1" applyAlignment="1" applyProtection="1">
      <alignment vertical="center"/>
      <protection locked="0"/>
    </xf>
    <xf numFmtId="42" fontId="25" fillId="0" borderId="138" xfId="0" applyNumberFormat="1" applyFont="1" applyFill="1" applyBorder="1" applyAlignment="1" applyProtection="1">
      <alignment vertical="center" wrapText="1"/>
      <protection locked="0"/>
    </xf>
    <xf numFmtId="42" fontId="25" fillId="19" borderId="115" xfId="0" applyNumberFormat="1" applyFont="1" applyFill="1" applyBorder="1" applyAlignment="1" applyProtection="1">
      <alignment vertical="center"/>
    </xf>
    <xf numFmtId="42" fontId="25" fillId="19" borderId="240" xfId="0" applyNumberFormat="1" applyFont="1" applyFill="1" applyBorder="1" applyAlignment="1" applyProtection="1">
      <alignment vertical="center"/>
    </xf>
    <xf numFmtId="0" fontId="28" fillId="0" borderId="169" xfId="0" applyFont="1" applyFill="1" applyBorder="1" applyAlignment="1" applyProtection="1"/>
    <xf numFmtId="0" fontId="28" fillId="0" borderId="170" xfId="0" applyFont="1" applyFill="1" applyBorder="1" applyAlignment="1" applyProtection="1"/>
    <xf numFmtId="5" fontId="27" fillId="0" borderId="166" xfId="0" applyNumberFormat="1" applyFont="1" applyFill="1" applyBorder="1" applyAlignment="1" applyProtection="1">
      <alignment vertical="center"/>
    </xf>
    <xf numFmtId="42" fontId="25" fillId="0" borderId="246" xfId="0" applyNumberFormat="1" applyFont="1" applyFill="1" applyBorder="1" applyAlignment="1" applyProtection="1">
      <alignment vertical="center"/>
    </xf>
    <xf numFmtId="5" fontId="32" fillId="0" borderId="166" xfId="0" applyNumberFormat="1" applyFont="1" applyFill="1" applyBorder="1" applyAlignment="1" applyProtection="1">
      <alignment vertical="center"/>
    </xf>
    <xf numFmtId="5" fontId="29" fillId="0" borderId="166" xfId="0" applyNumberFormat="1" applyFont="1" applyFill="1" applyBorder="1" applyAlignment="1" applyProtection="1">
      <alignment vertical="center"/>
    </xf>
    <xf numFmtId="42" fontId="25" fillId="0" borderId="166" xfId="0" applyNumberFormat="1" applyFont="1" applyFill="1" applyBorder="1" applyAlignment="1" applyProtection="1">
      <alignment vertical="center"/>
    </xf>
    <xf numFmtId="0" fontId="28" fillId="0" borderId="172" xfId="0" applyFont="1" applyFill="1" applyBorder="1" applyAlignment="1" applyProtection="1"/>
    <xf numFmtId="5" fontId="32" fillId="10" borderId="228" xfId="0" applyNumberFormat="1" applyFont="1" applyFill="1" applyBorder="1" applyAlignment="1" applyProtection="1">
      <alignment vertical="center"/>
    </xf>
    <xf numFmtId="0" fontId="32" fillId="10" borderId="207" xfId="0" applyFont="1" applyFill="1" applyBorder="1" applyProtection="1"/>
    <xf numFmtId="42" fontId="25" fillId="19" borderId="231" xfId="0" applyNumberFormat="1" applyFont="1" applyFill="1" applyBorder="1" applyAlignment="1" applyProtection="1">
      <alignment vertical="center"/>
    </xf>
    <xf numFmtId="42" fontId="25" fillId="19" borderId="87" xfId="0" applyNumberFormat="1" applyFont="1" applyFill="1" applyBorder="1" applyAlignment="1" applyProtection="1">
      <alignment vertical="center"/>
    </xf>
    <xf numFmtId="42" fontId="25" fillId="19" borderId="126" xfId="0" applyNumberFormat="1" applyFont="1" applyFill="1" applyBorder="1" applyAlignment="1" applyProtection="1">
      <alignment vertical="center"/>
    </xf>
    <xf numFmtId="42" fontId="25" fillId="19" borderId="241" xfId="0" applyNumberFormat="1" applyFont="1" applyFill="1" applyBorder="1" applyAlignment="1" applyProtection="1">
      <alignment vertical="center"/>
    </xf>
    <xf numFmtId="42" fontId="25" fillId="19" borderId="123" xfId="0" applyNumberFormat="1" applyFont="1" applyFill="1" applyBorder="1" applyAlignment="1" applyProtection="1">
      <alignment vertical="center"/>
    </xf>
    <xf numFmtId="42" fontId="25" fillId="19" borderId="153" xfId="0" applyNumberFormat="1" applyFont="1" applyFill="1" applyBorder="1" applyAlignment="1" applyProtection="1">
      <alignment vertical="center"/>
    </xf>
    <xf numFmtId="42" fontId="25" fillId="19" borderId="211" xfId="0" applyNumberFormat="1" applyFont="1" applyFill="1" applyBorder="1" applyAlignment="1" applyProtection="1">
      <alignment vertical="center"/>
    </xf>
    <xf numFmtId="5" fontId="13" fillId="0" borderId="36"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44" fontId="25" fillId="0" borderId="0" xfId="0" applyNumberFormat="1" applyFont="1" applyFill="1" applyBorder="1" applyAlignment="1" applyProtection="1">
      <alignment vertical="center"/>
    </xf>
    <xf numFmtId="44" fontId="36" fillId="0" borderId="0" xfId="0" applyNumberFormat="1" applyFont="1" applyFill="1" applyBorder="1" applyAlignment="1" applyProtection="1">
      <alignment vertical="center"/>
    </xf>
    <xf numFmtId="44" fontId="25" fillId="0" borderId="36" xfId="0" applyNumberFormat="1" applyFont="1" applyFill="1" applyBorder="1" applyAlignment="1" applyProtection="1">
      <alignment vertical="center"/>
    </xf>
    <xf numFmtId="44" fontId="18" fillId="0" borderId="0" xfId="0" applyNumberFormat="1" applyFont="1" applyBorder="1" applyProtection="1"/>
    <xf numFmtId="0" fontId="13" fillId="5" borderId="0" xfId="0" applyFont="1" applyFill="1" applyBorder="1" applyAlignment="1" applyProtection="1">
      <alignment horizontal="center" wrapText="1"/>
    </xf>
    <xf numFmtId="44" fontId="25" fillId="6" borderId="82" xfId="0" applyNumberFormat="1" applyFont="1" applyFill="1" applyBorder="1" applyAlignment="1" applyProtection="1">
      <alignment vertical="center"/>
    </xf>
    <xf numFmtId="44" fontId="25" fillId="6" borderId="89"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7" fillId="0" borderId="0" xfId="0" applyFont="1" applyBorder="1" applyProtection="1"/>
    <xf numFmtId="3" fontId="27" fillId="0" borderId="0" xfId="0" applyNumberFormat="1" applyFont="1" applyFill="1" applyBorder="1" applyAlignment="1" applyProtection="1">
      <alignment vertical="center"/>
    </xf>
    <xf numFmtId="5" fontId="32" fillId="0" borderId="0" xfId="0" applyNumberFormat="1" applyFont="1" applyFill="1" applyBorder="1" applyAlignment="1" applyProtection="1">
      <alignment vertical="center"/>
    </xf>
    <xf numFmtId="5" fontId="29" fillId="0" borderId="0" xfId="0" applyNumberFormat="1" applyFont="1" applyFill="1" applyBorder="1" applyAlignment="1" applyProtection="1">
      <alignment vertical="center"/>
    </xf>
    <xf numFmtId="0" fontId="27" fillId="0" borderId="0" xfId="0" applyFont="1" applyBorder="1" applyAlignment="1" applyProtection="1">
      <alignment vertical="center"/>
    </xf>
    <xf numFmtId="0" fontId="27" fillId="0" borderId="0" xfId="0" applyFont="1" applyFill="1" applyBorder="1" applyAlignment="1" applyProtection="1">
      <alignment vertical="center"/>
    </xf>
    <xf numFmtId="0" fontId="27" fillId="0" borderId="0" xfId="0" applyNumberFormat="1" applyFont="1" applyFill="1" applyBorder="1" applyAlignment="1" applyProtection="1">
      <alignment vertical="center"/>
    </xf>
    <xf numFmtId="164" fontId="27" fillId="0" borderId="0" xfId="0" applyNumberFormat="1" applyFont="1" applyFill="1" applyBorder="1" applyAlignment="1" applyProtection="1">
      <alignment vertical="center"/>
    </xf>
    <xf numFmtId="9" fontId="27" fillId="0" borderId="0" xfId="0" applyNumberFormat="1" applyFont="1" applyFill="1" applyBorder="1" applyAlignment="1" applyProtection="1">
      <alignment vertical="center"/>
    </xf>
    <xf numFmtId="165" fontId="27" fillId="0" borderId="0" xfId="0" applyNumberFormat="1" applyFont="1" applyFill="1" applyBorder="1" applyAlignment="1" applyProtection="1">
      <alignment vertical="center"/>
    </xf>
    <xf numFmtId="9" fontId="27" fillId="0" borderId="0" xfId="0" applyNumberFormat="1" applyFont="1" applyFill="1" applyBorder="1" applyAlignment="1" applyProtection="1">
      <alignment horizontal="right" vertical="center"/>
    </xf>
    <xf numFmtId="5" fontId="27" fillId="0" borderId="0" xfId="0" applyNumberFormat="1" applyFont="1" applyFill="1" applyBorder="1" applyAlignment="1" applyProtection="1">
      <alignment horizontal="center" vertical="center"/>
    </xf>
    <xf numFmtId="5" fontId="27" fillId="0" borderId="36" xfId="0" applyNumberFormat="1" applyFont="1" applyFill="1" applyBorder="1" applyAlignment="1" applyProtection="1">
      <alignment vertical="center"/>
    </xf>
    <xf numFmtId="5" fontId="29" fillId="0" borderId="36" xfId="0" applyNumberFormat="1" applyFont="1" applyFill="1" applyBorder="1" applyAlignment="1" applyProtection="1">
      <alignment vertical="center"/>
    </xf>
    <xf numFmtId="164" fontId="27" fillId="0" borderId="0" xfId="0" applyNumberFormat="1" applyFont="1" applyFill="1" applyBorder="1" applyAlignment="1" applyProtection="1">
      <alignment horizontal="center" vertical="center"/>
    </xf>
    <xf numFmtId="5" fontId="32" fillId="0" borderId="13" xfId="0" applyNumberFormat="1" applyFont="1" applyFill="1" applyBorder="1" applyProtection="1"/>
    <xf numFmtId="5" fontId="29" fillId="0" borderId="13" xfId="0" applyNumberFormat="1" applyFont="1" applyFill="1" applyBorder="1" applyProtection="1"/>
    <xf numFmtId="0" fontId="29" fillId="0" borderId="13" xfId="0" applyNumberFormat="1" applyFont="1" applyFill="1" applyBorder="1" applyProtection="1"/>
    <xf numFmtId="0" fontId="34" fillId="0" borderId="0" xfId="0" applyFont="1" applyFill="1" applyBorder="1" applyProtection="1"/>
    <xf numFmtId="5" fontId="30" fillId="0" borderId="0" xfId="0" applyNumberFormat="1" applyFont="1" applyFill="1" applyBorder="1" applyAlignment="1" applyProtection="1">
      <alignment horizontal="center" vertical="center" wrapText="1"/>
    </xf>
    <xf numFmtId="5" fontId="34" fillId="0" borderId="0" xfId="0" applyNumberFormat="1" applyFont="1" applyFill="1" applyBorder="1" applyAlignment="1" applyProtection="1">
      <alignment vertical="center"/>
    </xf>
    <xf numFmtId="0" fontId="34" fillId="0" borderId="0" xfId="0" applyFont="1" applyFill="1" applyBorder="1" applyAlignment="1" applyProtection="1">
      <alignment vertical="center"/>
    </xf>
    <xf numFmtId="164" fontId="34" fillId="0" borderId="0" xfId="0" applyNumberFormat="1" applyFont="1" applyFill="1" applyBorder="1" applyAlignment="1" applyProtection="1">
      <alignment vertical="center"/>
    </xf>
    <xf numFmtId="0" fontId="27" fillId="0" borderId="0" xfId="0" applyFont="1" applyFill="1" applyBorder="1" applyProtection="1"/>
    <xf numFmtId="5" fontId="31" fillId="0" borderId="0" xfId="0" applyNumberFormat="1" applyFont="1" applyFill="1" applyBorder="1" applyAlignment="1" applyProtection="1">
      <alignment vertical="center"/>
    </xf>
    <xf numFmtId="3" fontId="27" fillId="0" borderId="0" xfId="0" applyNumberFormat="1" applyFont="1" applyBorder="1" applyProtection="1"/>
    <xf numFmtId="5" fontId="27" fillId="0" borderId="0" xfId="0" applyNumberFormat="1" applyFont="1" applyFill="1" applyBorder="1" applyProtection="1"/>
    <xf numFmtId="3" fontId="27" fillId="0" borderId="0" xfId="0" applyNumberFormat="1" applyFont="1" applyFill="1" applyBorder="1" applyProtection="1"/>
    <xf numFmtId="42" fontId="18" fillId="0" borderId="0" xfId="0" applyNumberFormat="1" applyFont="1" applyFill="1" applyBorder="1" applyAlignment="1" applyProtection="1">
      <alignment vertical="center"/>
    </xf>
    <xf numFmtId="42" fontId="22" fillId="0" borderId="0" xfId="0" applyNumberFormat="1" applyFont="1" applyFill="1" applyBorder="1" applyAlignment="1" applyProtection="1">
      <alignment vertical="center"/>
    </xf>
    <xf numFmtId="42" fontId="21" fillId="0" borderId="0" xfId="0" applyNumberFormat="1" applyFont="1" applyBorder="1" applyAlignment="1" applyProtection="1">
      <alignment vertical="center"/>
    </xf>
    <xf numFmtId="42" fontId="18" fillId="0" borderId="0" xfId="0" applyNumberFormat="1" applyFont="1" applyBorder="1" applyProtection="1"/>
    <xf numFmtId="42" fontId="18" fillId="0" borderId="0" xfId="0" applyNumberFormat="1" applyFont="1" applyBorder="1" applyAlignment="1" applyProtection="1">
      <alignment vertical="center"/>
    </xf>
    <xf numFmtId="5" fontId="32" fillId="0" borderId="13" xfId="0" applyNumberFormat="1" applyFont="1" applyFill="1" applyBorder="1" applyAlignment="1" applyProtection="1">
      <alignment vertical="center"/>
    </xf>
    <xf numFmtId="5" fontId="29"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0" fontId="32" fillId="0" borderId="13" xfId="0" applyFont="1" applyBorder="1" applyAlignment="1" applyProtection="1">
      <alignment vertical="center"/>
    </xf>
    <xf numFmtId="0" fontId="27" fillId="0" borderId="0" xfId="0" applyFont="1" applyBorder="1" applyAlignment="1" applyProtection="1">
      <alignment horizontal="left" vertical="center"/>
    </xf>
    <xf numFmtId="0" fontId="27" fillId="0" borderId="0" xfId="0" applyFont="1" applyFill="1" applyBorder="1" applyAlignment="1" applyProtection="1">
      <alignment horizontal="left" vertical="center"/>
    </xf>
    <xf numFmtId="0" fontId="34" fillId="0" borderId="0" xfId="0" applyFont="1" applyFill="1" applyBorder="1" applyAlignment="1" applyProtection="1">
      <alignment horizontal="center" wrapText="1"/>
    </xf>
    <xf numFmtId="42" fontId="18" fillId="0" borderId="0" xfId="0" applyNumberFormat="1" applyFont="1" applyBorder="1" applyAlignment="1" applyProtection="1"/>
    <xf numFmtId="42" fontId="18" fillId="0" borderId="13" xfId="0" applyNumberFormat="1" applyFont="1" applyBorder="1" applyProtection="1"/>
    <xf numFmtId="5" fontId="35" fillId="0" borderId="0" xfId="0" applyNumberFormat="1" applyFont="1" applyFill="1" applyBorder="1" applyAlignment="1" applyProtection="1">
      <alignment horizontal="left" vertical="center"/>
    </xf>
    <xf numFmtId="0" fontId="35" fillId="0" borderId="0" xfId="0" applyFont="1" applyBorder="1" applyAlignment="1" applyProtection="1">
      <alignment horizontal="left" vertical="center"/>
    </xf>
    <xf numFmtId="0" fontId="35" fillId="0" borderId="0" xfId="0" applyFont="1" applyFill="1" applyBorder="1" applyAlignment="1" applyProtection="1">
      <alignment horizontal="left" vertical="center"/>
    </xf>
    <xf numFmtId="42" fontId="18" fillId="0" borderId="36" xfId="0" applyNumberFormat="1" applyFont="1" applyFill="1" applyBorder="1" applyAlignment="1" applyProtection="1">
      <alignment vertical="center"/>
    </xf>
    <xf numFmtId="42" fontId="18" fillId="0" borderId="122" xfId="0" applyNumberFormat="1" applyFont="1" applyFill="1" applyBorder="1" applyAlignment="1" applyProtection="1">
      <alignment vertical="center"/>
      <protection locked="0"/>
    </xf>
    <xf numFmtId="5" fontId="29" fillId="0" borderId="0" xfId="0" applyNumberFormat="1" applyFont="1" applyFill="1" applyBorder="1" applyAlignment="1" applyProtection="1">
      <alignment horizontal="right" vertical="center"/>
    </xf>
    <xf numFmtId="5" fontId="27" fillId="0" borderId="0" xfId="0" applyNumberFormat="1" applyFont="1" applyFill="1" applyBorder="1" applyAlignment="1" applyProtection="1">
      <alignment horizontal="left" vertical="center"/>
    </xf>
    <xf numFmtId="0" fontId="27" fillId="0" borderId="0" xfId="0" applyFont="1" applyBorder="1" applyAlignment="1" applyProtection="1">
      <alignment horizontal="left"/>
    </xf>
    <xf numFmtId="42" fontId="18" fillId="12" borderId="251" xfId="0" applyNumberFormat="1" applyFont="1" applyFill="1" applyBorder="1" applyAlignment="1" applyProtection="1">
      <alignment vertical="center"/>
    </xf>
    <xf numFmtId="42" fontId="18" fillId="12" borderId="18" xfId="0" applyNumberFormat="1" applyFont="1" applyFill="1" applyBorder="1" applyAlignment="1" applyProtection="1">
      <alignment vertical="center"/>
    </xf>
    <xf numFmtId="42" fontId="18" fillId="6" borderId="225" xfId="0" applyNumberFormat="1" applyFont="1" applyFill="1" applyBorder="1" applyAlignment="1" applyProtection="1">
      <alignment vertical="center"/>
    </xf>
    <xf numFmtId="42" fontId="18" fillId="0" borderId="239" xfId="0" applyNumberFormat="1" applyFont="1" applyFill="1" applyBorder="1" applyAlignment="1" applyProtection="1">
      <alignment vertical="center"/>
      <protection locked="0"/>
    </xf>
    <xf numFmtId="42" fontId="18" fillId="6" borderId="82" xfId="0" applyNumberFormat="1" applyFont="1" applyFill="1" applyBorder="1" applyAlignment="1" applyProtection="1">
      <alignment vertical="center"/>
    </xf>
    <xf numFmtId="42" fontId="18" fillId="6" borderId="247" xfId="0" applyNumberFormat="1" applyFont="1" applyFill="1" applyBorder="1" applyAlignment="1" applyProtection="1">
      <alignment vertical="center"/>
    </xf>
    <xf numFmtId="42" fontId="18" fillId="12" borderId="23" xfId="0" applyNumberFormat="1" applyFont="1" applyFill="1" applyBorder="1" applyAlignment="1" applyProtection="1">
      <alignment vertical="center"/>
    </xf>
    <xf numFmtId="42" fontId="18" fillId="0" borderId="245" xfId="0" applyNumberFormat="1" applyFont="1" applyFill="1" applyBorder="1" applyAlignment="1" applyProtection="1">
      <alignment vertical="center"/>
      <protection locked="0"/>
    </xf>
    <xf numFmtId="42" fontId="18" fillId="0" borderId="68" xfId="0" applyNumberFormat="1" applyFont="1" applyFill="1" applyBorder="1" applyAlignment="1" applyProtection="1">
      <alignment vertical="center"/>
      <protection locked="0"/>
    </xf>
    <xf numFmtId="42" fontId="18" fillId="0" borderId="68" xfId="0" applyNumberFormat="1" applyFont="1" applyFill="1" applyBorder="1" applyAlignment="1" applyProtection="1">
      <alignment vertical="center" wrapText="1"/>
      <protection locked="0"/>
    </xf>
    <xf numFmtId="42" fontId="18" fillId="12" borderId="152" xfId="0" applyNumberFormat="1" applyFont="1" applyFill="1" applyBorder="1" applyAlignment="1" applyProtection="1">
      <alignment vertical="center"/>
    </xf>
    <xf numFmtId="42" fontId="18" fillId="0" borderId="233" xfId="0" applyNumberFormat="1" applyFont="1" applyFill="1" applyBorder="1" applyAlignment="1" applyProtection="1">
      <alignment vertical="center"/>
      <protection locked="0"/>
    </xf>
    <xf numFmtId="42" fontId="18" fillId="12" borderId="250" xfId="0" applyNumberFormat="1" applyFont="1" applyFill="1" applyBorder="1" applyAlignment="1" applyProtection="1">
      <alignment vertical="center"/>
    </xf>
    <xf numFmtId="42" fontId="30" fillId="18" borderId="247" xfId="0" applyNumberFormat="1" applyFont="1" applyFill="1" applyBorder="1" applyAlignment="1" applyProtection="1">
      <alignment vertical="center"/>
    </xf>
    <xf numFmtId="42" fontId="34" fillId="18" borderId="224" xfId="0" applyNumberFormat="1" applyFont="1" applyFill="1" applyBorder="1" applyAlignment="1" applyProtection="1">
      <alignment vertical="center"/>
    </xf>
    <xf numFmtId="42" fontId="18" fillId="21" borderId="239" xfId="0" applyNumberFormat="1" applyFont="1" applyFill="1" applyBorder="1" applyAlignment="1" applyProtection="1">
      <alignment vertical="center"/>
    </xf>
    <xf numFmtId="42" fontId="18" fillId="20" borderId="244" xfId="0" applyNumberFormat="1" applyFont="1" applyFill="1" applyBorder="1" applyAlignment="1" applyProtection="1">
      <alignment vertical="center"/>
    </xf>
    <xf numFmtId="42" fontId="18" fillId="20" borderId="146" xfId="0" applyNumberFormat="1" applyFont="1" applyFill="1" applyBorder="1" applyAlignment="1" applyProtection="1">
      <alignment vertical="center"/>
    </xf>
    <xf numFmtId="42" fontId="18" fillId="20" borderId="88" xfId="0" applyNumberFormat="1" applyFont="1" applyFill="1" applyBorder="1" applyAlignment="1" applyProtection="1">
      <alignment vertical="center"/>
    </xf>
    <xf numFmtId="42" fontId="18" fillId="20" borderId="239" xfId="0" applyNumberFormat="1" applyFont="1" applyFill="1" applyBorder="1" applyAlignment="1" applyProtection="1">
      <alignment vertical="center"/>
    </xf>
    <xf numFmtId="42" fontId="18" fillId="20" borderId="232" xfId="0" applyNumberFormat="1" applyFont="1" applyFill="1" applyBorder="1" applyAlignment="1" applyProtection="1">
      <alignment vertical="center"/>
    </xf>
    <xf numFmtId="42" fontId="18" fillId="20" borderId="234" xfId="0" applyNumberFormat="1" applyFont="1" applyFill="1" applyBorder="1" applyAlignment="1" applyProtection="1">
      <alignment vertical="center"/>
    </xf>
    <xf numFmtId="42" fontId="18" fillId="20" borderId="228" xfId="0" applyNumberFormat="1" applyFont="1" applyFill="1" applyBorder="1" applyAlignment="1" applyProtection="1">
      <alignment vertical="center"/>
    </xf>
    <xf numFmtId="42" fontId="18" fillId="20" borderId="25" xfId="0" applyNumberFormat="1" applyFont="1" applyFill="1" applyBorder="1" applyAlignment="1" applyProtection="1">
      <alignment vertical="center"/>
    </xf>
    <xf numFmtId="42" fontId="18" fillId="20" borderId="3" xfId="0" applyNumberFormat="1" applyFont="1" applyFill="1" applyBorder="1" applyAlignment="1" applyProtection="1">
      <alignment vertical="center"/>
    </xf>
    <xf numFmtId="42" fontId="18" fillId="20" borderId="120" xfId="0" applyNumberFormat="1" applyFont="1" applyFill="1" applyBorder="1" applyAlignment="1" applyProtection="1">
      <alignment vertical="center"/>
    </xf>
    <xf numFmtId="42" fontId="18" fillId="20" borderId="100" xfId="0" applyNumberFormat="1" applyFont="1" applyFill="1" applyBorder="1" applyAlignment="1" applyProtection="1">
      <alignment vertical="center"/>
    </xf>
    <xf numFmtId="42" fontId="18" fillId="6" borderId="12" xfId="0" applyNumberFormat="1" applyFont="1" applyFill="1" applyBorder="1" applyAlignment="1" applyProtection="1">
      <alignment vertical="center"/>
    </xf>
    <xf numFmtId="42" fontId="18" fillId="6" borderId="137" xfId="0" applyNumberFormat="1" applyFont="1" applyFill="1" applyBorder="1" applyAlignment="1" applyProtection="1">
      <alignment vertical="center"/>
    </xf>
    <xf numFmtId="42" fontId="18" fillId="0" borderId="136" xfId="0" applyNumberFormat="1" applyFont="1" applyFill="1" applyBorder="1" applyAlignment="1" applyProtection="1">
      <alignment vertical="center" wrapText="1"/>
      <protection locked="0"/>
    </xf>
    <xf numFmtId="42" fontId="18" fillId="20" borderId="11" xfId="0" applyNumberFormat="1" applyFont="1" applyFill="1" applyBorder="1" applyAlignment="1" applyProtection="1">
      <alignment vertical="center"/>
    </xf>
    <xf numFmtId="42" fontId="18" fillId="0" borderId="136" xfId="0" applyNumberFormat="1" applyFont="1" applyFill="1" applyBorder="1" applyAlignment="1" applyProtection="1">
      <alignment vertical="center"/>
      <protection locked="0"/>
    </xf>
    <xf numFmtId="42" fontId="18" fillId="0" borderId="138" xfId="0" applyNumberFormat="1" applyFont="1" applyBorder="1" applyAlignment="1" applyProtection="1">
      <alignment vertical="center" wrapText="1"/>
      <protection locked="0"/>
    </xf>
    <xf numFmtId="42" fontId="18" fillId="0" borderId="138" xfId="0" applyNumberFormat="1" applyFont="1" applyFill="1" applyBorder="1" applyAlignment="1" applyProtection="1">
      <alignment vertical="center" wrapText="1"/>
      <protection locked="0"/>
    </xf>
    <xf numFmtId="42" fontId="18" fillId="20" borderId="16" xfId="0" applyNumberFormat="1" applyFont="1" applyFill="1" applyBorder="1" applyAlignment="1" applyProtection="1">
      <alignment vertical="center"/>
    </xf>
    <xf numFmtId="42" fontId="18" fillId="20" borderId="29" xfId="0" applyNumberFormat="1" applyFont="1" applyFill="1" applyBorder="1" applyAlignment="1" applyProtection="1">
      <alignment vertical="center"/>
    </xf>
    <xf numFmtId="42" fontId="18" fillId="20" borderId="136" xfId="0" applyNumberFormat="1" applyFont="1" applyFill="1" applyBorder="1" applyAlignment="1" applyProtection="1">
      <alignment vertical="center"/>
    </xf>
    <xf numFmtId="42" fontId="18" fillId="20" borderId="160" xfId="0" applyNumberFormat="1" applyFont="1" applyFill="1" applyBorder="1" applyAlignment="1" applyProtection="1">
      <alignment vertical="center"/>
    </xf>
    <xf numFmtId="5" fontId="32" fillId="0" borderId="128" xfId="0" applyNumberFormat="1" applyFont="1" applyFill="1" applyBorder="1" applyAlignment="1" applyProtection="1">
      <alignment vertical="center"/>
    </xf>
    <xf numFmtId="5" fontId="29" fillId="0" borderId="128" xfId="0" applyNumberFormat="1" applyFont="1" applyFill="1" applyBorder="1" applyAlignment="1" applyProtection="1">
      <alignment vertical="center"/>
    </xf>
    <xf numFmtId="5" fontId="27" fillId="0" borderId="128" xfId="0" applyNumberFormat="1" applyFont="1" applyFill="1" applyBorder="1" applyAlignment="1" applyProtection="1">
      <alignment vertical="center"/>
    </xf>
    <xf numFmtId="42" fontId="18" fillId="0" borderId="128" xfId="0" applyNumberFormat="1" applyFont="1" applyFill="1" applyBorder="1" applyAlignment="1" applyProtection="1">
      <alignment vertical="center"/>
    </xf>
    <xf numFmtId="5" fontId="27" fillId="5" borderId="36" xfId="0" applyNumberFormat="1" applyFont="1" applyFill="1" applyBorder="1" applyAlignment="1" applyProtection="1">
      <alignment vertical="center"/>
    </xf>
    <xf numFmtId="3" fontId="27" fillId="5" borderId="36" xfId="0" applyNumberFormat="1" applyFont="1" applyFill="1" applyBorder="1" applyAlignment="1" applyProtection="1">
      <alignment vertical="center"/>
    </xf>
    <xf numFmtId="42" fontId="18" fillId="5" borderId="36" xfId="0" applyNumberFormat="1" applyFont="1" applyFill="1" applyBorder="1" applyAlignment="1" applyProtection="1">
      <alignment vertical="center"/>
    </xf>
    <xf numFmtId="42" fontId="18" fillId="15" borderId="36" xfId="0" applyNumberFormat="1" applyFont="1" applyFill="1" applyBorder="1" applyAlignment="1" applyProtection="1">
      <alignment vertical="center"/>
    </xf>
    <xf numFmtId="5" fontId="32" fillId="0" borderId="36" xfId="0" applyNumberFormat="1" applyFont="1" applyFill="1" applyBorder="1" applyAlignment="1" applyProtection="1">
      <alignment vertical="center"/>
    </xf>
    <xf numFmtId="42" fontId="18" fillId="20" borderId="122" xfId="0" applyNumberFormat="1" applyFont="1" applyFill="1" applyBorder="1" applyAlignment="1" applyProtection="1">
      <alignment vertical="center"/>
    </xf>
    <xf numFmtId="42" fontId="18" fillId="20" borderId="221" xfId="0" applyNumberFormat="1" applyFont="1" applyFill="1" applyBorder="1" applyAlignment="1" applyProtection="1">
      <alignment vertical="center"/>
    </xf>
    <xf numFmtId="0" fontId="3" fillId="3" borderId="102" xfId="0" applyFont="1" applyFill="1" applyBorder="1" applyAlignment="1" applyProtection="1">
      <protection locked="0"/>
    </xf>
    <xf numFmtId="44" fontId="3" fillId="3" borderId="82" xfId="0" applyNumberFormat="1" applyFont="1" applyFill="1" applyBorder="1" applyAlignment="1" applyProtection="1">
      <protection locked="0"/>
    </xf>
    <xf numFmtId="0" fontId="21" fillId="0" borderId="13" xfId="0" applyFont="1" applyBorder="1" applyProtection="1"/>
    <xf numFmtId="0" fontId="18" fillId="0" borderId="0" xfId="0" applyFont="1" applyBorder="1" applyProtection="1"/>
    <xf numFmtId="5" fontId="40" fillId="0" borderId="0" xfId="0" applyNumberFormat="1" applyFont="1" applyFill="1" applyBorder="1" applyProtection="1"/>
    <xf numFmtId="5" fontId="18" fillId="0" borderId="0" xfId="0" applyNumberFormat="1" applyFont="1" applyFill="1" applyBorder="1" applyProtection="1"/>
    <xf numFmtId="0" fontId="36" fillId="0" borderId="0" xfId="0" applyFont="1" applyBorder="1" applyProtection="1"/>
    <xf numFmtId="0" fontId="25" fillId="0" borderId="0" xfId="0" applyFont="1" applyBorder="1" applyProtection="1"/>
    <xf numFmtId="0" fontId="22" fillId="0" borderId="0" xfId="0" applyFont="1" applyBorder="1" applyProtection="1"/>
    <xf numFmtId="0" fontId="46" fillId="0" borderId="0" xfId="0" applyFont="1" applyBorder="1" applyProtection="1"/>
    <xf numFmtId="5" fontId="43" fillId="6" borderId="258" xfId="0" applyNumberFormat="1" applyFont="1" applyFill="1" applyBorder="1" applyProtection="1"/>
    <xf numFmtId="5" fontId="43" fillId="0" borderId="0" xfId="0" applyNumberFormat="1" applyFont="1" applyFill="1" applyBorder="1" applyProtection="1"/>
    <xf numFmtId="5" fontId="43" fillId="0" borderId="0" xfId="0" applyNumberFormat="1" applyFont="1" applyBorder="1" applyProtection="1"/>
    <xf numFmtId="5" fontId="43" fillId="6" borderId="256" xfId="0" applyNumberFormat="1" applyFont="1" applyFill="1" applyBorder="1" applyProtection="1"/>
    <xf numFmtId="0" fontId="48" fillId="0" borderId="0" xfId="0" applyFont="1" applyBorder="1" applyProtection="1"/>
    <xf numFmtId="5" fontId="21" fillId="0" borderId="0" xfId="0" applyNumberFormat="1" applyFont="1" applyFill="1" applyBorder="1" applyProtection="1"/>
    <xf numFmtId="5" fontId="48" fillId="6" borderId="258" xfId="0" applyNumberFormat="1" applyFont="1" applyFill="1" applyBorder="1" applyAlignment="1" applyProtection="1">
      <alignment horizontal="right"/>
    </xf>
    <xf numFmtId="5" fontId="36" fillId="0" borderId="0" xfId="0" applyNumberFormat="1" applyFont="1" applyFill="1" applyBorder="1" applyProtection="1"/>
    <xf numFmtId="5" fontId="48" fillId="0" borderId="269" xfId="0" applyNumberFormat="1" applyFont="1" applyFill="1" applyBorder="1" applyProtection="1"/>
    <xf numFmtId="5" fontId="48" fillId="0" borderId="87" xfId="0" applyNumberFormat="1" applyFont="1" applyFill="1" applyBorder="1" applyProtection="1"/>
    <xf numFmtId="0" fontId="48" fillId="0" borderId="87" xfId="0" applyFont="1" applyBorder="1" applyProtection="1"/>
    <xf numFmtId="5" fontId="43" fillId="6" borderId="286" xfId="0" applyNumberFormat="1" applyFont="1" applyFill="1" applyBorder="1" applyProtection="1"/>
    <xf numFmtId="5" fontId="43" fillId="6" borderId="164" xfId="0" applyNumberFormat="1" applyFont="1" applyFill="1" applyBorder="1" applyProtection="1"/>
    <xf numFmtId="5" fontId="43" fillId="6" borderId="163" xfId="0" applyNumberFormat="1" applyFont="1" applyFill="1" applyBorder="1" applyProtection="1"/>
    <xf numFmtId="5" fontId="43" fillId="6" borderId="287" xfId="0" applyNumberFormat="1" applyFont="1" applyFill="1" applyBorder="1" applyProtection="1"/>
    <xf numFmtId="5" fontId="43" fillId="6" borderId="285" xfId="0" applyNumberFormat="1" applyFont="1" applyFill="1" applyBorder="1" applyProtection="1"/>
    <xf numFmtId="5" fontId="43" fillId="6" borderId="282" xfId="0" applyNumberFormat="1" applyFont="1" applyFill="1" applyBorder="1" applyProtection="1"/>
    <xf numFmtId="5" fontId="22" fillId="18" borderId="131" xfId="0" applyNumberFormat="1" applyFont="1" applyFill="1" applyBorder="1" applyAlignment="1" applyProtection="1">
      <alignment horizontal="center"/>
    </xf>
    <xf numFmtId="5" fontId="22" fillId="18" borderId="74" xfId="0" applyNumberFormat="1" applyFont="1" applyFill="1" applyBorder="1" applyAlignment="1" applyProtection="1">
      <alignment horizontal="center"/>
    </xf>
    <xf numFmtId="5" fontId="22" fillId="18" borderId="272" xfId="0" applyNumberFormat="1" applyFont="1" applyFill="1" applyBorder="1" applyAlignment="1" applyProtection="1">
      <alignment horizontal="center"/>
    </xf>
    <xf numFmtId="5" fontId="22" fillId="18" borderId="267" xfId="0" applyNumberFormat="1" applyFont="1" applyFill="1" applyBorder="1" applyAlignment="1" applyProtection="1">
      <alignment horizontal="center"/>
    </xf>
    <xf numFmtId="5" fontId="22" fillId="18" borderId="294" xfId="0" applyNumberFormat="1" applyFont="1" applyFill="1" applyBorder="1" applyAlignment="1" applyProtection="1">
      <alignment horizontal="center"/>
    </xf>
    <xf numFmtId="166" fontId="19" fillId="18" borderId="252" xfId="0" applyNumberFormat="1" applyFont="1" applyFill="1" applyBorder="1" applyAlignment="1" applyProtection="1">
      <alignment horizontal="right"/>
    </xf>
    <xf numFmtId="166" fontId="19" fillId="18" borderId="252" xfId="0" applyNumberFormat="1" applyFont="1" applyFill="1" applyBorder="1" applyProtection="1"/>
    <xf numFmtId="9" fontId="18" fillId="0" borderId="48" xfId="0" applyNumberFormat="1" applyFont="1" applyFill="1" applyBorder="1" applyAlignment="1" applyProtection="1">
      <alignment horizontal="right" wrapText="1"/>
      <protection locked="0"/>
    </xf>
    <xf numFmtId="9" fontId="18" fillId="0" borderId="52" xfId="0" applyNumberFormat="1" applyFont="1" applyFill="1" applyBorder="1" applyAlignment="1" applyProtection="1">
      <alignment horizontal="right" wrapText="1"/>
      <protection locked="0"/>
    </xf>
    <xf numFmtId="166" fontId="19" fillId="6" borderId="148" xfId="0" applyNumberFormat="1" applyFont="1" applyFill="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443" xfId="0" applyNumberFormat="1" applyFont="1" applyFill="1" applyBorder="1" applyAlignment="1" applyProtection="1"/>
    <xf numFmtId="0" fontId="11" fillId="18" borderId="446" xfId="0" applyFont="1" applyFill="1" applyBorder="1" applyAlignment="1" applyProtection="1">
      <alignment vertical="center" wrapText="1"/>
    </xf>
    <xf numFmtId="0" fontId="6" fillId="18" borderId="446" xfId="0" applyFont="1" applyFill="1" applyBorder="1" applyAlignment="1" applyProtection="1">
      <alignment vertical="center" wrapText="1"/>
    </xf>
    <xf numFmtId="0" fontId="11" fillId="18" borderId="447" xfId="0" applyFont="1" applyFill="1" applyBorder="1" applyAlignment="1" applyProtection="1">
      <alignment vertical="center" wrapText="1"/>
    </xf>
    <xf numFmtId="0" fontId="17" fillId="0" borderId="0" xfId="0" applyNumberFormat="1" applyFont="1" applyFill="1" applyBorder="1" applyAlignment="1" applyProtection="1"/>
    <xf numFmtId="0" fontId="3" fillId="0" borderId="161" xfId="0" applyFont="1" applyBorder="1" applyAlignment="1" applyProtection="1">
      <alignment vertical="center" wrapText="1"/>
      <protection locked="0"/>
    </xf>
    <xf numFmtId="0" fontId="11" fillId="18" borderId="255" xfId="0" applyFont="1" applyFill="1" applyBorder="1" applyAlignment="1" applyProtection="1">
      <alignment vertical="center" wrapText="1"/>
    </xf>
    <xf numFmtId="0" fontId="6" fillId="18" borderId="255" xfId="0" applyFont="1" applyFill="1" applyBorder="1" applyAlignment="1" applyProtection="1">
      <alignment vertical="center" wrapText="1"/>
    </xf>
    <xf numFmtId="0" fontId="11" fillId="18" borderId="256" xfId="0" applyFont="1" applyFill="1" applyBorder="1" applyAlignment="1" applyProtection="1">
      <alignment vertical="center" wrapText="1"/>
    </xf>
    <xf numFmtId="0" fontId="19" fillId="0" borderId="0" xfId="0" applyFont="1" applyFill="1" applyBorder="1" applyProtection="1"/>
    <xf numFmtId="0" fontId="27" fillId="0" borderId="0" xfId="0" applyFont="1" applyFill="1" applyBorder="1" applyAlignment="1" applyProtection="1"/>
    <xf numFmtId="0" fontId="27" fillId="0" borderId="439" xfId="0" applyFont="1" applyBorder="1" applyAlignment="1" applyProtection="1"/>
    <xf numFmtId="0" fontId="27" fillId="0" borderId="440" xfId="0" applyFont="1" applyBorder="1" applyAlignment="1" applyProtection="1"/>
    <xf numFmtId="0" fontId="27" fillId="0" borderId="0" xfId="0" applyFont="1" applyBorder="1" applyAlignment="1" applyProtection="1"/>
    <xf numFmtId="0" fontId="27" fillId="0" borderId="3" xfId="0" applyFont="1" applyBorder="1" applyAlignment="1" applyProtection="1"/>
    <xf numFmtId="5" fontId="27" fillId="0" borderId="439" xfId="0" applyNumberFormat="1" applyFont="1" applyFill="1" applyBorder="1" applyAlignment="1" applyProtection="1">
      <alignment vertical="center"/>
    </xf>
    <xf numFmtId="0" fontId="27" fillId="0" borderId="439" xfId="0" applyFont="1" applyFill="1" applyBorder="1" applyAlignment="1" applyProtection="1">
      <alignment vertical="center"/>
    </xf>
    <xf numFmtId="5" fontId="32" fillId="10" borderId="433" xfId="0" applyNumberFormat="1" applyFont="1" applyFill="1" applyBorder="1" applyAlignment="1" applyProtection="1">
      <alignment vertical="center"/>
    </xf>
    <xf numFmtId="5" fontId="32" fillId="10" borderId="439" xfId="0" applyNumberFormat="1" applyFont="1" applyFill="1" applyBorder="1" applyAlignment="1" applyProtection="1">
      <alignment vertical="center"/>
    </xf>
    <xf numFmtId="0" fontId="32" fillId="10" borderId="12" xfId="0" applyFont="1" applyFill="1" applyBorder="1" applyAlignment="1" applyProtection="1"/>
    <xf numFmtId="0" fontId="32" fillId="10" borderId="13" xfId="0" applyFont="1" applyFill="1" applyBorder="1" applyAlignment="1" applyProtection="1"/>
    <xf numFmtId="0" fontId="35" fillId="0" borderId="0" xfId="0" applyFont="1" applyBorder="1" applyAlignment="1" applyProtection="1">
      <alignment vertical="center"/>
    </xf>
    <xf numFmtId="0" fontId="27" fillId="6" borderId="6" xfId="0" applyFont="1" applyFill="1" applyBorder="1" applyAlignment="1" applyProtection="1"/>
    <xf numFmtId="0" fontId="19" fillId="0" borderId="0" xfId="0" applyFont="1" applyBorder="1" applyProtection="1"/>
    <xf numFmtId="44" fontId="18" fillId="0" borderId="0" xfId="0" applyNumberFormat="1" applyFont="1" applyFill="1" applyBorder="1" applyProtection="1"/>
    <xf numFmtId="5" fontId="10" fillId="7" borderId="115" xfId="0" applyNumberFormat="1" applyFont="1" applyFill="1" applyBorder="1" applyAlignment="1" applyProtection="1">
      <alignment horizontal="center" vertical="center" wrapText="1"/>
    </xf>
    <xf numFmtId="0" fontId="56" fillId="0" borderId="0" xfId="0" applyFont="1" applyBorder="1" applyProtection="1"/>
    <xf numFmtId="0" fontId="58" fillId="0" borderId="0" xfId="0" applyFont="1" applyBorder="1" applyAlignment="1" applyProtection="1"/>
    <xf numFmtId="0" fontId="58" fillId="0" borderId="0" xfId="0" applyFont="1" applyBorder="1" applyProtection="1"/>
    <xf numFmtId="6" fontId="58" fillId="0" borderId="0" xfId="0" applyNumberFormat="1" applyFont="1" applyBorder="1" applyProtection="1"/>
    <xf numFmtId="6" fontId="59" fillId="18" borderId="254" xfId="0" applyNumberFormat="1" applyFont="1" applyFill="1" applyBorder="1" applyAlignment="1" applyProtection="1">
      <alignment horizontal="center"/>
    </xf>
    <xf numFmtId="0" fontId="59" fillId="18" borderId="253" xfId="0" applyFont="1" applyFill="1" applyBorder="1" applyAlignment="1" applyProtection="1">
      <alignment horizontal="center" vertical="center" wrapText="1"/>
    </xf>
    <xf numFmtId="0" fontId="60" fillId="0" borderId="13" xfId="0" applyFont="1" applyFill="1" applyBorder="1" applyProtection="1"/>
    <xf numFmtId="0" fontId="58" fillId="0" borderId="13" xfId="0" applyFont="1" applyFill="1" applyBorder="1" applyAlignment="1" applyProtection="1"/>
    <xf numFmtId="0" fontId="59" fillId="0" borderId="0" xfId="0" applyFont="1" applyBorder="1" applyAlignment="1" applyProtection="1"/>
    <xf numFmtId="42" fontId="58" fillId="6" borderId="177" xfId="0" applyNumberFormat="1" applyFont="1" applyFill="1" applyBorder="1" applyProtection="1"/>
    <xf numFmtId="42" fontId="58" fillId="6" borderId="178" xfId="0" applyNumberFormat="1" applyFont="1" applyFill="1" applyBorder="1" applyProtection="1"/>
    <xf numFmtId="0" fontId="58" fillId="0" borderId="6" xfId="0" applyFont="1" applyBorder="1" applyAlignment="1" applyProtection="1"/>
    <xf numFmtId="42" fontId="58" fillId="6" borderId="175" xfId="0" applyNumberFormat="1" applyFont="1" applyFill="1" applyBorder="1" applyProtection="1"/>
    <xf numFmtId="42" fontId="58" fillId="6" borderId="176" xfId="0" applyNumberFormat="1" applyFont="1" applyFill="1" applyBorder="1" applyProtection="1"/>
    <xf numFmtId="42" fontId="58" fillId="6" borderId="274" xfId="0" applyNumberFormat="1" applyFont="1" applyFill="1" applyBorder="1" applyProtection="1"/>
    <xf numFmtId="42" fontId="58" fillId="6" borderId="276" xfId="0" applyNumberFormat="1" applyFont="1" applyFill="1" applyBorder="1" applyProtection="1"/>
    <xf numFmtId="0" fontId="58" fillId="0" borderId="6" xfId="0" applyFont="1" applyBorder="1" applyProtection="1"/>
    <xf numFmtId="0" fontId="59" fillId="0" borderId="0" xfId="0" applyFont="1" applyBorder="1" applyProtection="1"/>
    <xf numFmtId="42" fontId="58" fillId="6" borderId="173" xfId="0" applyNumberFormat="1" applyFont="1" applyFill="1" applyBorder="1" applyProtection="1"/>
    <xf numFmtId="42" fontId="58" fillId="6" borderId="151" xfId="0" applyNumberFormat="1" applyFont="1" applyFill="1" applyBorder="1" applyProtection="1"/>
    <xf numFmtId="42" fontId="59" fillId="6" borderId="258" xfId="0" applyNumberFormat="1" applyFont="1" applyFill="1" applyBorder="1" applyProtection="1"/>
    <xf numFmtId="0" fontId="60" fillId="0" borderId="13" xfId="0" applyFont="1" applyBorder="1" applyProtection="1"/>
    <xf numFmtId="0" fontId="58" fillId="0" borderId="13" xfId="0" applyFont="1" applyBorder="1" applyAlignment="1" applyProtection="1"/>
    <xf numFmtId="0" fontId="58" fillId="0" borderId="13" xfId="0" applyFont="1" applyBorder="1" applyProtection="1"/>
    <xf numFmtId="6" fontId="58" fillId="0" borderId="13" xfId="0" applyNumberFormat="1" applyFont="1" applyBorder="1" applyProtection="1"/>
    <xf numFmtId="42" fontId="58" fillId="6" borderId="268" xfId="0" applyNumberFormat="1" applyFont="1" applyFill="1" applyBorder="1" applyProtection="1"/>
    <xf numFmtId="6" fontId="58" fillId="0" borderId="44" xfId="0" applyNumberFormat="1" applyFont="1" applyBorder="1" applyProtection="1"/>
    <xf numFmtId="42" fontId="58" fillId="6" borderId="174" xfId="0" applyNumberFormat="1" applyFont="1" applyFill="1" applyBorder="1" applyProtection="1"/>
    <xf numFmtId="42" fontId="58" fillId="6" borderId="5" xfId="0" applyNumberFormat="1" applyFont="1" applyFill="1" applyBorder="1" applyProtection="1"/>
    <xf numFmtId="42" fontId="58" fillId="6" borderId="286" xfId="0" applyNumberFormat="1" applyFont="1" applyFill="1" applyBorder="1" applyProtection="1"/>
    <xf numFmtId="0" fontId="58" fillId="0" borderId="6" xfId="0" applyFont="1" applyFill="1" applyBorder="1" applyAlignment="1" applyProtection="1"/>
    <xf numFmtId="0" fontId="59" fillId="0" borderId="0" xfId="0" applyFont="1" applyFill="1" applyBorder="1" applyAlignment="1" applyProtection="1"/>
    <xf numFmtId="42" fontId="59" fillId="6" borderId="5" xfId="0" applyNumberFormat="1" applyFont="1" applyFill="1" applyBorder="1" applyProtection="1"/>
    <xf numFmtId="8" fontId="58" fillId="0" borderId="44" xfId="0" applyNumberFormat="1" applyFont="1" applyBorder="1" applyProtection="1"/>
    <xf numFmtId="0" fontId="56" fillId="18" borderId="254" xfId="0" applyFont="1" applyFill="1" applyBorder="1" applyProtection="1"/>
    <xf numFmtId="0" fontId="59" fillId="18" borderId="252" xfId="0" applyFont="1" applyFill="1" applyBorder="1" applyProtection="1"/>
    <xf numFmtId="42" fontId="58" fillId="6" borderId="148" xfId="0" applyNumberFormat="1" applyFont="1" applyFill="1" applyBorder="1" applyProtection="1"/>
    <xf numFmtId="44" fontId="18" fillId="0" borderId="279" xfId="0" applyNumberFormat="1" applyFont="1" applyFill="1" applyBorder="1" applyAlignment="1" applyProtection="1">
      <protection locked="0"/>
    </xf>
    <xf numFmtId="44" fontId="18" fillId="0" borderId="82" xfId="0" applyNumberFormat="1" applyFont="1" applyFill="1" applyBorder="1" applyAlignment="1" applyProtection="1">
      <alignment vertical="center"/>
      <protection locked="0"/>
    </xf>
    <xf numFmtId="44" fontId="18" fillId="0" borderId="102" xfId="0" applyNumberFormat="1" applyFont="1" applyFill="1" applyBorder="1" applyAlignment="1" applyProtection="1">
      <protection locked="0"/>
    </xf>
    <xf numFmtId="9" fontId="18" fillId="0" borderId="82" xfId="0" applyNumberFormat="1" applyFont="1" applyFill="1" applyBorder="1" applyAlignment="1" applyProtection="1">
      <protection locked="0"/>
    </xf>
    <xf numFmtId="1" fontId="18" fillId="0" borderId="102" xfId="0" applyNumberFormat="1" applyFont="1" applyFill="1" applyBorder="1" applyAlignment="1" applyProtection="1">
      <protection locked="0"/>
    </xf>
    <xf numFmtId="44" fontId="18" fillId="0" borderId="89" xfId="0" applyNumberFormat="1" applyFont="1" applyFill="1" applyBorder="1" applyAlignment="1" applyProtection="1">
      <alignment vertical="center"/>
      <protection locked="0"/>
    </xf>
    <xf numFmtId="44" fontId="18" fillId="0" borderId="117" xfId="0" applyNumberFormat="1" applyFont="1" applyFill="1" applyBorder="1" applyAlignment="1" applyProtection="1">
      <protection locked="0"/>
    </xf>
    <xf numFmtId="9" fontId="18" fillId="0" borderId="89" xfId="0" applyNumberFormat="1" applyFont="1" applyFill="1" applyBorder="1" applyAlignment="1" applyProtection="1">
      <protection locked="0"/>
    </xf>
    <xf numFmtId="1" fontId="18" fillId="0" borderId="117" xfId="0" applyNumberFormat="1" applyFont="1" applyFill="1" applyBorder="1" applyAlignment="1" applyProtection="1">
      <protection locked="0"/>
    </xf>
    <xf numFmtId="166" fontId="18" fillId="0" borderId="0" xfId="0" applyNumberFormat="1" applyFont="1" applyFill="1" applyBorder="1" applyAlignment="1" applyProtection="1">
      <alignment horizontal="left"/>
    </xf>
    <xf numFmtId="0" fontId="43" fillId="0" borderId="0" xfId="0" applyFont="1" applyFill="1" applyBorder="1" applyAlignment="1" applyProtection="1"/>
    <xf numFmtId="0" fontId="18" fillId="0" borderId="284" xfId="0" applyFont="1" applyFill="1" applyBorder="1" applyAlignment="1" applyProtection="1">
      <protection locked="0"/>
    </xf>
    <xf numFmtId="0" fontId="18" fillId="0" borderId="141" xfId="0" applyFont="1" applyFill="1" applyBorder="1" applyAlignment="1" applyProtection="1">
      <protection locked="0"/>
    </xf>
    <xf numFmtId="0" fontId="18" fillId="0" borderId="142" xfId="0" applyFont="1" applyFill="1" applyBorder="1" applyAlignment="1" applyProtection="1">
      <protection locked="0"/>
    </xf>
    <xf numFmtId="44" fontId="18" fillId="0" borderId="264" xfId="0" applyNumberFormat="1" applyFont="1" applyFill="1" applyBorder="1" applyAlignment="1" applyProtection="1">
      <protection locked="0"/>
    </xf>
    <xf numFmtId="0" fontId="18" fillId="0" borderId="283" xfId="0" applyFont="1" applyFill="1" applyBorder="1" applyAlignment="1" applyProtection="1">
      <protection locked="0"/>
    </xf>
    <xf numFmtId="166" fontId="18" fillId="0" borderId="264" xfId="0" applyNumberFormat="1" applyFont="1" applyFill="1" applyBorder="1" applyAlignment="1" applyProtection="1">
      <protection locked="0"/>
    </xf>
    <xf numFmtId="166" fontId="18" fillId="0" borderId="279" xfId="0" applyNumberFormat="1" applyFont="1" applyFill="1" applyBorder="1" applyAlignment="1" applyProtection="1">
      <protection locked="0"/>
    </xf>
    <xf numFmtId="44" fontId="18" fillId="0" borderId="82" xfId="0" applyNumberFormat="1" applyFont="1" applyFill="1" applyBorder="1" applyAlignment="1" applyProtection="1">
      <protection locked="0"/>
    </xf>
    <xf numFmtId="0" fontId="18" fillId="0" borderId="127" xfId="0" applyFont="1" applyFill="1" applyBorder="1" applyAlignment="1" applyProtection="1">
      <protection locked="0"/>
    </xf>
    <xf numFmtId="166" fontId="18" fillId="0" borderId="82" xfId="0" applyNumberFormat="1" applyFont="1" applyFill="1" applyBorder="1" applyAlignment="1" applyProtection="1">
      <protection locked="0"/>
    </xf>
    <xf numFmtId="166" fontId="18" fillId="0" borderId="102" xfId="0" applyNumberFormat="1" applyFont="1" applyFill="1" applyBorder="1" applyAlignment="1" applyProtection="1">
      <protection locked="0"/>
    </xf>
    <xf numFmtId="44" fontId="18" fillId="0" borderId="89" xfId="0" applyNumberFormat="1" applyFont="1" applyFill="1" applyBorder="1" applyAlignment="1" applyProtection="1">
      <protection locked="0"/>
    </xf>
    <xf numFmtId="0" fontId="18" fillId="0" borderId="140" xfId="0" applyFont="1" applyFill="1" applyBorder="1" applyAlignment="1" applyProtection="1">
      <protection locked="0"/>
    </xf>
    <xf numFmtId="166" fontId="18" fillId="0" borderId="89" xfId="0" applyNumberFormat="1" applyFont="1" applyFill="1" applyBorder="1" applyAlignment="1" applyProtection="1">
      <protection locked="0"/>
    </xf>
    <xf numFmtId="166" fontId="18" fillId="0" borderId="117" xfId="0" applyNumberFormat="1" applyFont="1" applyFill="1" applyBorder="1" applyAlignment="1" applyProtection="1">
      <protection locked="0"/>
    </xf>
    <xf numFmtId="44" fontId="18" fillId="0" borderId="0" xfId="0" applyNumberFormat="1" applyFont="1" applyFill="1" applyBorder="1" applyAlignment="1" applyProtection="1">
      <alignment horizontal="left"/>
    </xf>
    <xf numFmtId="44" fontId="22" fillId="0" borderId="0" xfId="0" applyNumberFormat="1" applyFont="1" applyFill="1" applyBorder="1" applyAlignment="1" applyProtection="1">
      <alignment horizontal="left"/>
    </xf>
    <xf numFmtId="0" fontId="66" fillId="0" borderId="0" xfId="0" applyFont="1" applyFill="1" applyBorder="1" applyAlignment="1" applyProtection="1">
      <alignment horizontal="left" vertical="center"/>
    </xf>
    <xf numFmtId="0" fontId="18" fillId="0" borderId="134" xfId="0" applyFont="1" applyFill="1" applyBorder="1" applyAlignment="1" applyProtection="1">
      <protection locked="0"/>
    </xf>
    <xf numFmtId="0" fontId="18" fillId="0" borderId="71" xfId="0" applyFont="1" applyFill="1" applyBorder="1" applyAlignment="1" applyProtection="1">
      <protection locked="0"/>
    </xf>
    <xf numFmtId="44" fontId="18" fillId="6" borderId="288" xfId="0" applyNumberFormat="1" applyFont="1" applyFill="1" applyBorder="1" applyAlignment="1" applyProtection="1"/>
    <xf numFmtId="44" fontId="18" fillId="6" borderId="281" xfId="0" applyNumberFormat="1" applyFont="1" applyFill="1" applyBorder="1" applyAlignment="1" applyProtection="1"/>
    <xf numFmtId="44" fontId="22" fillId="6" borderId="258" xfId="0" applyNumberFormat="1" applyFont="1" applyFill="1" applyBorder="1" applyAlignment="1" applyProtection="1"/>
    <xf numFmtId="44" fontId="18" fillId="0" borderId="96" xfId="0" applyNumberFormat="1" applyFont="1" applyFill="1" applyBorder="1" applyAlignment="1" applyProtection="1">
      <alignment vertical="center"/>
      <protection locked="0"/>
    </xf>
    <xf numFmtId="44" fontId="18" fillId="0" borderId="101" xfId="0" applyNumberFormat="1" applyFont="1" applyFill="1" applyBorder="1" applyAlignment="1" applyProtection="1">
      <protection locked="0"/>
    </xf>
    <xf numFmtId="9" fontId="18" fillId="0" borderId="96" xfId="0" applyNumberFormat="1" applyFont="1" applyFill="1" applyBorder="1" applyAlignment="1" applyProtection="1">
      <protection locked="0"/>
    </xf>
    <xf numFmtId="1" fontId="18" fillId="0" borderId="101" xfId="0" applyNumberFormat="1" applyFont="1" applyFill="1" applyBorder="1" applyAlignment="1" applyProtection="1">
      <protection locked="0"/>
    </xf>
    <xf numFmtId="44" fontId="18" fillId="0" borderId="96" xfId="0" applyNumberFormat="1" applyFont="1" applyFill="1" applyBorder="1" applyAlignment="1" applyProtection="1">
      <protection locked="0"/>
    </xf>
    <xf numFmtId="0" fontId="18" fillId="0" borderId="107" xfId="0" applyFont="1" applyFill="1" applyBorder="1" applyAlignment="1" applyProtection="1">
      <protection locked="0"/>
    </xf>
    <xf numFmtId="0" fontId="18" fillId="0" borderId="178" xfId="0" applyFont="1" applyFill="1" applyBorder="1" applyAlignment="1" applyProtection="1">
      <protection locked="0"/>
    </xf>
    <xf numFmtId="5" fontId="48" fillId="0" borderId="444" xfId="0" applyNumberFormat="1" applyFont="1" applyFill="1" applyBorder="1" applyProtection="1"/>
    <xf numFmtId="0" fontId="3" fillId="0" borderId="30" xfId="0" applyFont="1" applyFill="1" applyBorder="1" applyAlignment="1" applyProtection="1">
      <alignment vertical="center"/>
    </xf>
    <xf numFmtId="0" fontId="18" fillId="0" borderId="0" xfId="0" applyFont="1" applyFill="1" applyBorder="1" applyProtection="1"/>
    <xf numFmtId="0" fontId="18" fillId="0" borderId="34" xfId="0" applyFont="1" applyFill="1" applyBorder="1" applyProtection="1"/>
    <xf numFmtId="0" fontId="18" fillId="0" borderId="33" xfId="0" applyFont="1" applyFill="1" applyBorder="1" applyAlignment="1" applyProtection="1">
      <alignment vertical="center"/>
    </xf>
    <xf numFmtId="0" fontId="51" fillId="0" borderId="0" xfId="0" applyFont="1" applyFill="1" applyAlignment="1" applyProtection="1">
      <alignment horizontal="right"/>
    </xf>
    <xf numFmtId="0" fontId="18" fillId="0" borderId="35" xfId="0" applyFont="1" applyFill="1" applyBorder="1" applyAlignment="1" applyProtection="1">
      <alignment vertical="center"/>
    </xf>
    <xf numFmtId="0" fontId="18" fillId="0" borderId="36" xfId="0" applyFont="1" applyFill="1" applyBorder="1" applyAlignment="1" applyProtection="1">
      <alignment vertical="center"/>
    </xf>
    <xf numFmtId="0" fontId="18" fillId="0" borderId="36" xfId="0" applyFont="1" applyFill="1" applyBorder="1" applyProtection="1"/>
    <xf numFmtId="0" fontId="18" fillId="0" borderId="37" xfId="0" applyFont="1" applyFill="1" applyBorder="1" applyProtection="1"/>
    <xf numFmtId="6" fontId="18" fillId="6" borderId="84" xfId="0" applyNumberFormat="1" applyFont="1" applyFill="1" applyBorder="1" applyAlignment="1" applyProtection="1"/>
    <xf numFmtId="5" fontId="18" fillId="6" borderId="84" xfId="0" applyNumberFormat="1" applyFont="1" applyFill="1" applyBorder="1" applyAlignment="1" applyProtection="1"/>
    <xf numFmtId="5" fontId="22" fillId="6" borderId="148" xfId="0" applyNumberFormat="1" applyFont="1" applyFill="1" applyBorder="1" applyAlignment="1" applyProtection="1"/>
    <xf numFmtId="6" fontId="18" fillId="6" borderId="148" xfId="0" applyNumberFormat="1" applyFont="1" applyFill="1" applyBorder="1" applyAlignment="1" applyProtection="1"/>
    <xf numFmtId="6" fontId="18" fillId="6" borderId="278" xfId="0" applyNumberFormat="1" applyFont="1" applyFill="1" applyBorder="1" applyAlignment="1" applyProtection="1"/>
    <xf numFmtId="6" fontId="18" fillId="6" borderId="122" xfId="0" applyNumberFormat="1" applyFont="1" applyFill="1" applyBorder="1" applyAlignment="1" applyProtection="1"/>
    <xf numFmtId="6" fontId="18" fillId="6" borderId="149" xfId="0" applyNumberFormat="1" applyFont="1" applyFill="1" applyBorder="1" applyAlignment="1" applyProtection="1"/>
    <xf numFmtId="5" fontId="18" fillId="6" borderId="278" xfId="0" applyNumberFormat="1" applyFont="1" applyFill="1" applyBorder="1" applyAlignment="1" applyProtection="1"/>
    <xf numFmtId="5" fontId="18" fillId="6" borderId="122" xfId="0" applyNumberFormat="1" applyFont="1" applyFill="1" applyBorder="1" applyAlignment="1" applyProtection="1"/>
    <xf numFmtId="5" fontId="18" fillId="6" borderId="149" xfId="0" applyNumberFormat="1" applyFont="1" applyFill="1" applyBorder="1" applyAlignment="1" applyProtection="1"/>
    <xf numFmtId="0" fontId="18" fillId="0" borderId="50" xfId="0" applyFont="1" applyFill="1" applyBorder="1" applyAlignment="1" applyProtection="1">
      <alignment horizontal="center" wrapText="1"/>
      <protection locked="0"/>
    </xf>
    <xf numFmtId="0" fontId="18" fillId="0" borderId="48" xfId="0" applyFont="1" applyFill="1" applyBorder="1" applyAlignment="1" applyProtection="1">
      <alignment horizontal="center"/>
      <protection locked="0"/>
    </xf>
    <xf numFmtId="166" fontId="18" fillId="0" borderId="48" xfId="0" applyNumberFormat="1" applyFont="1" applyFill="1" applyBorder="1" applyAlignment="1" applyProtection="1">
      <alignment horizontal="right" wrapText="1"/>
      <protection locked="0"/>
    </xf>
    <xf numFmtId="0" fontId="18" fillId="0" borderId="52" xfId="0" applyFont="1" applyFill="1" applyBorder="1" applyAlignment="1" applyProtection="1">
      <alignment horizontal="center"/>
      <protection locked="0"/>
    </xf>
    <xf numFmtId="166" fontId="18" fillId="0" borderId="52" xfId="0" applyNumberFormat="1" applyFont="1" applyFill="1" applyBorder="1" applyAlignment="1" applyProtection="1">
      <alignment horizontal="right" wrapText="1"/>
      <protection locked="0"/>
    </xf>
    <xf numFmtId="166" fontId="18" fillId="0" borderId="52" xfId="0" applyNumberFormat="1" applyFont="1" applyFill="1" applyBorder="1" applyAlignment="1" applyProtection="1">
      <alignment horizontal="right"/>
      <protection locked="0"/>
    </xf>
    <xf numFmtId="3" fontId="20" fillId="18" borderId="288" xfId="0" applyNumberFormat="1" applyFont="1" applyFill="1" applyBorder="1" applyAlignment="1" applyProtection="1"/>
    <xf numFmtId="3" fontId="20" fillId="18" borderId="453" xfId="0" applyNumberFormat="1" applyFont="1" applyFill="1" applyBorder="1" applyAlignment="1" applyProtection="1"/>
    <xf numFmtId="3" fontId="20" fillId="0" borderId="288" xfId="0" applyNumberFormat="1" applyFont="1" applyFill="1" applyBorder="1" applyAlignment="1" applyProtection="1"/>
    <xf numFmtId="3" fontId="20" fillId="0" borderId="453" xfId="0" applyNumberFormat="1" applyFont="1" applyFill="1" applyBorder="1" applyAlignment="1" applyProtection="1"/>
    <xf numFmtId="166" fontId="18" fillId="6" borderId="48" xfId="0" applyNumberFormat="1" applyFont="1" applyFill="1" applyBorder="1" applyAlignment="1" applyProtection="1">
      <alignment horizontal="right" wrapText="1"/>
    </xf>
    <xf numFmtId="166" fontId="18" fillId="6" borderId="52" xfId="0" applyNumberFormat="1" applyFont="1" applyFill="1" applyBorder="1" applyAlignment="1" applyProtection="1">
      <alignment horizontal="right" wrapText="1"/>
    </xf>
    <xf numFmtId="166" fontId="18" fillId="6" borderId="39" xfId="0" applyNumberFormat="1" applyFont="1" applyFill="1" applyBorder="1" applyAlignment="1" applyProtection="1">
      <alignment horizontal="right" wrapText="1"/>
    </xf>
    <xf numFmtId="166" fontId="18" fillId="6" borderId="54" xfId="0" applyNumberFormat="1" applyFont="1" applyFill="1" applyBorder="1" applyAlignment="1" applyProtection="1">
      <alignment horizontal="right" wrapText="1"/>
    </xf>
    <xf numFmtId="0" fontId="18" fillId="0" borderId="30" xfId="0" applyFont="1" applyFill="1" applyBorder="1" applyProtection="1"/>
    <xf numFmtId="0" fontId="18" fillId="0" borderId="31" xfId="0" applyFont="1" applyFill="1" applyBorder="1" applyProtection="1"/>
    <xf numFmtId="0" fontId="18" fillId="0" borderId="31" xfId="0" applyFont="1" applyFill="1" applyBorder="1" applyAlignment="1" applyProtection="1">
      <alignment horizontal="center"/>
    </xf>
    <xf numFmtId="166" fontId="18" fillId="0" borderId="31" xfId="0" applyNumberFormat="1" applyFont="1" applyFill="1" applyBorder="1" applyProtection="1"/>
    <xf numFmtId="9" fontId="18" fillId="0" borderId="31" xfId="0" applyNumberFormat="1" applyFont="1" applyFill="1" applyBorder="1" applyAlignment="1" applyProtection="1">
      <alignment horizontal="center"/>
    </xf>
    <xf numFmtId="166" fontId="18" fillId="0" borderId="31" xfId="0" applyNumberFormat="1" applyFont="1" applyFill="1" applyBorder="1" applyAlignment="1" applyProtection="1">
      <alignment horizontal="center"/>
    </xf>
    <xf numFmtId="3" fontId="18" fillId="0" borderId="31" xfId="0" applyNumberFormat="1" applyFont="1" applyFill="1" applyBorder="1" applyProtection="1"/>
    <xf numFmtId="0" fontId="18" fillId="0" borderId="32" xfId="0" applyFont="1" applyFill="1" applyBorder="1" applyProtection="1"/>
    <xf numFmtId="0" fontId="18" fillId="0" borderId="33" xfId="0" applyFont="1" applyFill="1" applyBorder="1" applyProtection="1"/>
    <xf numFmtId="0" fontId="18" fillId="0" borderId="0" xfId="0" applyFont="1" applyFill="1" applyBorder="1" applyAlignment="1" applyProtection="1">
      <alignment horizontal="center"/>
    </xf>
    <xf numFmtId="166" fontId="18" fillId="0" borderId="0" xfId="0" applyNumberFormat="1" applyFont="1" applyFill="1" applyBorder="1" applyProtection="1"/>
    <xf numFmtId="9" fontId="18" fillId="0" borderId="0" xfId="0" applyNumberFormat="1" applyFont="1" applyFill="1" applyBorder="1" applyAlignment="1" applyProtection="1">
      <alignment horizontal="center"/>
    </xf>
    <xf numFmtId="166" fontId="18" fillId="0" borderId="0" xfId="0" applyNumberFormat="1" applyFont="1" applyFill="1" applyBorder="1" applyAlignment="1" applyProtection="1">
      <alignment horizontal="center"/>
    </xf>
    <xf numFmtId="3" fontId="18" fillId="0" borderId="0" xfId="0" applyNumberFormat="1" applyFont="1" applyFill="1" applyBorder="1" applyProtection="1"/>
    <xf numFmtId="0" fontId="18" fillId="0" borderId="0" xfId="0" applyFont="1" applyFill="1" applyProtection="1">
      <protection locked="0"/>
    </xf>
    <xf numFmtId="0" fontId="18" fillId="0" borderId="0" xfId="0" applyFont="1" applyFill="1" applyBorder="1" applyAlignment="1" applyProtection="1"/>
    <xf numFmtId="166" fontId="18" fillId="0" borderId="0" xfId="0" applyNumberFormat="1" applyFont="1" applyFill="1" applyBorder="1" applyAlignment="1" applyProtection="1">
      <alignment horizontal="center" wrapText="1"/>
    </xf>
    <xf numFmtId="0" fontId="18" fillId="0" borderId="33" xfId="0" applyFont="1" applyFill="1" applyBorder="1" applyAlignment="1" applyProtection="1">
      <alignment wrapText="1"/>
    </xf>
    <xf numFmtId="166" fontId="18" fillId="0" borderId="0" xfId="0" applyNumberFormat="1" applyFont="1" applyFill="1" applyBorder="1" applyAlignment="1" applyProtection="1">
      <alignment wrapText="1"/>
    </xf>
    <xf numFmtId="3" fontId="19" fillId="0" borderId="34" xfId="0" applyNumberFormat="1" applyFont="1" applyFill="1" applyBorder="1" applyProtection="1"/>
    <xf numFmtId="6" fontId="18" fillId="0" borderId="38" xfId="0" applyNumberFormat="1" applyFont="1" applyFill="1" applyBorder="1" applyAlignment="1" applyProtection="1">
      <alignment horizontal="right"/>
      <protection locked="0"/>
    </xf>
    <xf numFmtId="6" fontId="18" fillId="0" borderId="48" xfId="0" applyNumberFormat="1" applyFont="1" applyFill="1" applyBorder="1" applyAlignment="1" applyProtection="1">
      <alignment horizontal="right"/>
      <protection locked="0"/>
    </xf>
    <xf numFmtId="6" fontId="18" fillId="0" borderId="39" xfId="0" applyNumberFormat="1" applyFont="1" applyFill="1" applyBorder="1" applyAlignment="1" applyProtection="1">
      <alignment horizontal="right"/>
      <protection locked="0"/>
    </xf>
    <xf numFmtId="166" fontId="19" fillId="0" borderId="34" xfId="0" applyNumberFormat="1" applyFont="1" applyFill="1" applyBorder="1" applyProtection="1"/>
    <xf numFmtId="166" fontId="18" fillId="0" borderId="48" xfId="0" applyNumberFormat="1" applyFont="1" applyFill="1" applyBorder="1" applyAlignment="1" applyProtection="1">
      <alignment horizontal="right"/>
      <protection locked="0"/>
    </xf>
    <xf numFmtId="6" fontId="18" fillId="0" borderId="51" xfId="0" applyNumberFormat="1" applyFont="1" applyFill="1" applyBorder="1" applyAlignment="1" applyProtection="1">
      <alignment horizontal="right"/>
      <protection locked="0"/>
    </xf>
    <xf numFmtId="6" fontId="18" fillId="0" borderId="52" xfId="0" applyNumberFormat="1" applyFont="1" applyFill="1" applyBorder="1" applyAlignment="1" applyProtection="1">
      <alignment horizontal="right"/>
      <protection locked="0"/>
    </xf>
    <xf numFmtId="6" fontId="18" fillId="0" borderId="54" xfId="0" applyNumberFormat="1" applyFont="1" applyFill="1" applyBorder="1" applyAlignment="1" applyProtection="1">
      <alignment horizontal="right"/>
      <protection locked="0"/>
    </xf>
    <xf numFmtId="3" fontId="19" fillId="0" borderId="33" xfId="0" applyNumberFormat="1" applyFont="1" applyFill="1" applyBorder="1" applyProtection="1"/>
    <xf numFmtId="166" fontId="19" fillId="0" borderId="13" xfId="0" applyNumberFormat="1" applyFont="1" applyFill="1" applyBorder="1" applyAlignment="1" applyProtection="1">
      <alignment horizontal="right"/>
    </xf>
    <xf numFmtId="166" fontId="19" fillId="0" borderId="13" xfId="0" applyNumberFormat="1" applyFont="1" applyFill="1" applyBorder="1" applyProtection="1"/>
    <xf numFmtId="166" fontId="19" fillId="0" borderId="190" xfId="0" applyNumberFormat="1" applyFont="1" applyFill="1" applyBorder="1" applyProtection="1"/>
    <xf numFmtId="3" fontId="20" fillId="0" borderId="31" xfId="0" applyNumberFormat="1" applyFont="1" applyFill="1" applyBorder="1" applyProtection="1"/>
    <xf numFmtId="166" fontId="19" fillId="0" borderId="31" xfId="0" applyNumberFormat="1" applyFont="1" applyFill="1" applyBorder="1" applyAlignment="1" applyProtection="1">
      <alignment horizontal="right"/>
    </xf>
    <xf numFmtId="166" fontId="19" fillId="0" borderId="31" xfId="0" applyNumberFormat="1" applyFont="1" applyFill="1" applyBorder="1" applyProtection="1"/>
    <xf numFmtId="166" fontId="19" fillId="0" borderId="0" xfId="0" applyNumberFormat="1" applyFont="1" applyFill="1" applyBorder="1" applyProtection="1"/>
    <xf numFmtId="3" fontId="19" fillId="0" borderId="0" xfId="0" applyNumberFormat="1" applyFont="1" applyFill="1" applyBorder="1" applyProtection="1"/>
    <xf numFmtId="3" fontId="20" fillId="0" borderId="0" xfId="0" applyNumberFormat="1" applyFont="1" applyFill="1" applyBorder="1" applyProtection="1"/>
    <xf numFmtId="166" fontId="17" fillId="0" borderId="0" xfId="0" applyNumberFormat="1" applyFont="1" applyFill="1" applyBorder="1" applyProtection="1"/>
    <xf numFmtId="6" fontId="18" fillId="0" borderId="262" xfId="0" applyNumberFormat="1" applyFont="1" applyFill="1" applyBorder="1" applyAlignment="1" applyProtection="1">
      <alignment horizontal="right"/>
      <protection locked="0"/>
    </xf>
    <xf numFmtId="6" fontId="18" fillId="0" borderId="261" xfId="0" applyNumberFormat="1" applyFont="1" applyFill="1" applyBorder="1" applyAlignment="1" applyProtection="1">
      <alignment horizontal="right"/>
      <protection locked="0"/>
    </xf>
    <xf numFmtId="6" fontId="18" fillId="0" borderId="263" xfId="0" applyNumberFormat="1" applyFont="1" applyFill="1" applyBorder="1" applyAlignment="1" applyProtection="1">
      <alignment horizontal="right"/>
      <protection locked="0"/>
    </xf>
    <xf numFmtId="6" fontId="18" fillId="0" borderId="55" xfId="0" applyNumberFormat="1" applyFont="1" applyFill="1" applyBorder="1" applyAlignment="1" applyProtection="1">
      <alignment horizontal="right"/>
      <protection locked="0"/>
    </xf>
    <xf numFmtId="6" fontId="18" fillId="0" borderId="56" xfId="0" applyNumberFormat="1" applyFont="1" applyFill="1" applyBorder="1" applyAlignment="1" applyProtection="1">
      <alignment horizontal="right"/>
      <protection locked="0"/>
    </xf>
    <xf numFmtId="6" fontId="18" fillId="0" borderId="57" xfId="0" applyNumberFormat="1" applyFont="1" applyFill="1" applyBorder="1" applyAlignment="1" applyProtection="1">
      <alignment horizontal="right"/>
      <protection locked="0"/>
    </xf>
    <xf numFmtId="6" fontId="18" fillId="0" borderId="49" xfId="0" applyNumberFormat="1" applyFont="1" applyFill="1" applyBorder="1" applyAlignment="1" applyProtection="1">
      <alignment horizontal="right"/>
      <protection locked="0"/>
    </xf>
    <xf numFmtId="6" fontId="18" fillId="0" borderId="58" xfId="0" applyNumberFormat="1" applyFont="1" applyFill="1" applyBorder="1" applyAlignment="1" applyProtection="1">
      <alignment horizontal="right"/>
      <protection locked="0"/>
    </xf>
    <xf numFmtId="166" fontId="22" fillId="0" borderId="0" xfId="0" applyNumberFormat="1" applyFont="1" applyFill="1" applyBorder="1" applyProtection="1"/>
    <xf numFmtId="168" fontId="22" fillId="0" borderId="0" xfId="0" applyNumberFormat="1" applyFont="1" applyFill="1" applyBorder="1" applyAlignment="1" applyProtection="1">
      <alignment horizontal="right"/>
    </xf>
    <xf numFmtId="166" fontId="19" fillId="0" borderId="0" xfId="0" applyNumberFormat="1" applyFont="1" applyFill="1" applyBorder="1" applyAlignment="1" applyProtection="1">
      <alignment horizontal="right"/>
    </xf>
    <xf numFmtId="166" fontId="19" fillId="0" borderId="0" xfId="0" applyNumberFormat="1" applyFont="1" applyFill="1" applyBorder="1" applyAlignment="1" applyProtection="1">
      <alignment horizontal="center"/>
    </xf>
    <xf numFmtId="166" fontId="19" fillId="0" borderId="0" xfId="0" applyNumberFormat="1" applyFont="1" applyFill="1" applyBorder="1" applyAlignment="1" applyProtection="1"/>
    <xf numFmtId="3" fontId="20" fillId="0" borderId="429" xfId="0" applyNumberFormat="1" applyFont="1" applyFill="1" applyBorder="1" applyAlignment="1" applyProtection="1"/>
    <xf numFmtId="0" fontId="43" fillId="0" borderId="34" xfId="0" applyFont="1" applyFill="1" applyBorder="1" applyAlignment="1" applyProtection="1">
      <alignment wrapText="1"/>
    </xf>
    <xf numFmtId="3" fontId="50" fillId="0" borderId="0" xfId="0" applyNumberFormat="1" applyFont="1" applyFill="1" applyBorder="1" applyAlignment="1" applyProtection="1">
      <alignment horizontal="left"/>
    </xf>
    <xf numFmtId="0" fontId="43" fillId="7" borderId="0" xfId="0" applyFont="1" applyFill="1" applyBorder="1" applyAlignment="1" applyProtection="1">
      <alignment vertical="center"/>
    </xf>
    <xf numFmtId="0" fontId="40" fillId="7" borderId="0" xfId="0" applyFont="1" applyFill="1" applyBorder="1" applyAlignment="1" applyProtection="1">
      <alignment vertical="center"/>
    </xf>
    <xf numFmtId="0" fontId="59" fillId="7" borderId="0" xfId="0" applyFont="1" applyFill="1" applyBorder="1" applyAlignment="1" applyProtection="1">
      <alignment horizontal="left" vertical="center"/>
    </xf>
    <xf numFmtId="0" fontId="43" fillId="7" borderId="0" xfId="0" applyFont="1" applyFill="1" applyAlignment="1" applyProtection="1">
      <alignment vertical="center"/>
    </xf>
    <xf numFmtId="0" fontId="59" fillId="7" borderId="0" xfId="0" applyFont="1" applyFill="1" applyBorder="1" applyAlignment="1" applyProtection="1">
      <alignment horizontal="right" vertical="center"/>
    </xf>
    <xf numFmtId="0" fontId="46" fillId="18" borderId="259" xfId="0" applyFont="1" applyFill="1" applyBorder="1" applyAlignment="1" applyProtection="1">
      <alignment horizontal="center" vertical="center"/>
    </xf>
    <xf numFmtId="0" fontId="46" fillId="18" borderId="255" xfId="0" applyFont="1" applyFill="1" applyBorder="1" applyAlignment="1" applyProtection="1">
      <alignment horizontal="center" vertical="center"/>
    </xf>
    <xf numFmtId="0" fontId="46" fillId="18" borderId="256" xfId="0" applyFont="1" applyFill="1" applyBorder="1" applyAlignment="1" applyProtection="1">
      <alignment horizontal="center" vertical="center"/>
    </xf>
    <xf numFmtId="0" fontId="40" fillId="0" borderId="13" xfId="0" applyFont="1" applyFill="1" applyBorder="1" applyAlignment="1" applyProtection="1">
      <alignment horizontal="center" vertical="center"/>
    </xf>
    <xf numFmtId="0" fontId="46" fillId="8" borderId="265" xfId="0" applyFont="1" applyFill="1" applyBorder="1" applyAlignment="1" applyProtection="1">
      <alignment horizontal="center" vertical="center"/>
    </xf>
    <xf numFmtId="0" fontId="46" fillId="8" borderId="339" xfId="0" applyFont="1" applyFill="1" applyBorder="1" applyAlignment="1" applyProtection="1">
      <alignment horizontal="center" vertical="center"/>
    </xf>
    <xf numFmtId="0" fontId="46" fillId="8" borderId="267" xfId="0" applyFont="1" applyFill="1" applyBorder="1" applyAlignment="1" applyProtection="1">
      <alignment horizontal="center" vertical="center"/>
    </xf>
    <xf numFmtId="5" fontId="43" fillId="6" borderId="38" xfId="0" applyNumberFormat="1" applyFont="1" applyFill="1" applyBorder="1" applyAlignment="1" applyProtection="1">
      <alignment horizontal="right" vertical="center"/>
    </xf>
    <xf numFmtId="5" fontId="43" fillId="6" borderId="350" xfId="0" applyNumberFormat="1" applyFont="1" applyFill="1" applyBorder="1" applyAlignment="1" applyProtection="1">
      <alignment horizontal="right" vertical="center"/>
    </xf>
    <xf numFmtId="5" fontId="43" fillId="6" borderId="351" xfId="0" applyNumberFormat="1" applyFont="1" applyFill="1" applyBorder="1" applyAlignment="1" applyProtection="1">
      <alignment horizontal="right" vertical="center"/>
    </xf>
    <xf numFmtId="5" fontId="43" fillId="6" borderId="352" xfId="0" applyNumberFormat="1" applyFont="1" applyFill="1" applyBorder="1" applyAlignment="1" applyProtection="1">
      <alignment horizontal="right" vertical="center"/>
    </xf>
    <xf numFmtId="5" fontId="46" fillId="8" borderId="2" xfId="0" applyNumberFormat="1" applyFont="1" applyFill="1" applyBorder="1" applyAlignment="1" applyProtection="1">
      <alignment vertical="center"/>
    </xf>
    <xf numFmtId="5" fontId="46" fillId="8" borderId="0" xfId="0" applyNumberFormat="1" applyFont="1" applyFill="1" applyBorder="1" applyAlignment="1" applyProtection="1">
      <alignment vertical="center"/>
    </xf>
    <xf numFmtId="5" fontId="46" fillId="8" borderId="3" xfId="0" applyNumberFormat="1" applyFont="1" applyFill="1" applyBorder="1" applyAlignment="1" applyProtection="1">
      <alignment vertical="center"/>
    </xf>
    <xf numFmtId="5" fontId="46" fillId="6" borderId="321" xfId="0" applyNumberFormat="1" applyFont="1" applyFill="1" applyBorder="1" applyAlignment="1" applyProtection="1">
      <alignment vertical="center"/>
    </xf>
    <xf numFmtId="5" fontId="46" fillId="6" borderId="322" xfId="0" applyNumberFormat="1" applyFont="1" applyFill="1" applyBorder="1" applyAlignment="1" applyProtection="1">
      <alignment vertical="center"/>
    </xf>
    <xf numFmtId="5" fontId="46" fillId="6" borderId="323" xfId="0" applyNumberFormat="1" applyFont="1" applyFill="1" applyBorder="1" applyAlignment="1" applyProtection="1">
      <alignment vertical="center"/>
    </xf>
    <xf numFmtId="0" fontId="40" fillId="25" borderId="0" xfId="0" applyFont="1" applyFill="1" applyBorder="1" applyAlignment="1" applyProtection="1">
      <alignment vertical="center"/>
    </xf>
    <xf numFmtId="0" fontId="59" fillId="25" borderId="0" xfId="0" applyFont="1" applyFill="1" applyBorder="1" applyAlignment="1" applyProtection="1">
      <alignment horizontal="left" vertical="center"/>
    </xf>
    <xf numFmtId="0" fontId="59" fillId="25" borderId="0" xfId="0" applyFont="1" applyFill="1" applyBorder="1" applyAlignment="1" applyProtection="1">
      <alignment horizontal="right" vertical="center"/>
    </xf>
    <xf numFmtId="0" fontId="46" fillId="18" borderId="258" xfId="0" applyFont="1" applyFill="1" applyBorder="1" applyAlignment="1" applyProtection="1">
      <alignment horizontal="center" vertical="center" wrapText="1"/>
    </xf>
    <xf numFmtId="0" fontId="46" fillId="6" borderId="393" xfId="0" applyNumberFormat="1" applyFont="1" applyFill="1" applyBorder="1" applyAlignment="1" applyProtection="1">
      <alignment vertical="center"/>
    </xf>
    <xf numFmtId="0" fontId="46" fillId="6" borderId="365" xfId="0" applyNumberFormat="1" applyFont="1" applyFill="1" applyBorder="1" applyAlignment="1" applyProtection="1">
      <alignment vertical="center"/>
    </xf>
    <xf numFmtId="0" fontId="46" fillId="6" borderId="390" xfId="0" applyNumberFormat="1" applyFont="1" applyFill="1" applyBorder="1" applyAlignment="1" applyProtection="1">
      <alignment vertical="center"/>
    </xf>
    <xf numFmtId="6" fontId="43" fillId="6" borderId="350" xfId="0" applyNumberFormat="1" applyFont="1" applyFill="1" applyBorder="1" applyAlignment="1" applyProtection="1">
      <alignment horizontal="right" vertical="center"/>
    </xf>
    <xf numFmtId="6" fontId="43" fillId="6" borderId="351" xfId="0" applyNumberFormat="1" applyFont="1" applyFill="1" applyBorder="1" applyAlignment="1" applyProtection="1">
      <alignment horizontal="right" vertical="center"/>
    </xf>
    <xf numFmtId="6" fontId="43" fillId="6" borderId="352" xfId="0" applyNumberFormat="1" applyFont="1" applyFill="1" applyBorder="1" applyAlignment="1" applyProtection="1">
      <alignment horizontal="right" vertical="center"/>
    </xf>
    <xf numFmtId="6" fontId="43" fillId="8" borderId="2" xfId="0" applyNumberFormat="1" applyFont="1" applyFill="1" applyBorder="1" applyAlignment="1" applyProtection="1">
      <alignment horizontal="right" vertical="center"/>
    </xf>
    <xf numFmtId="6" fontId="43" fillId="8" borderId="0" xfId="0" applyNumberFormat="1" applyFont="1" applyFill="1" applyBorder="1" applyAlignment="1" applyProtection="1">
      <alignment horizontal="right" vertical="center"/>
    </xf>
    <xf numFmtId="6" fontId="43" fillId="8" borderId="3" xfId="0" applyNumberFormat="1" applyFont="1" applyFill="1" applyBorder="1" applyAlignment="1" applyProtection="1">
      <alignment horizontal="right" vertical="center"/>
    </xf>
    <xf numFmtId="0" fontId="46" fillId="0" borderId="0" xfId="0" applyFont="1" applyFill="1" applyBorder="1" applyAlignment="1" applyProtection="1">
      <alignment horizontal="left" vertical="center"/>
    </xf>
    <xf numFmtId="6" fontId="43" fillId="6" borderId="321" xfId="0" applyNumberFormat="1" applyFont="1" applyFill="1" applyBorder="1" applyAlignment="1" applyProtection="1">
      <alignment horizontal="right" vertical="center"/>
    </xf>
    <xf numFmtId="6" fontId="43" fillId="6" borderId="325" xfId="0" applyNumberFormat="1" applyFont="1" applyFill="1" applyBorder="1" applyAlignment="1" applyProtection="1">
      <alignment horizontal="right" vertical="center"/>
    </xf>
    <xf numFmtId="6" fontId="43" fillId="6" borderId="326" xfId="0" applyNumberFormat="1" applyFont="1" applyFill="1" applyBorder="1" applyAlignment="1" applyProtection="1">
      <alignment horizontal="right" vertical="center"/>
    </xf>
    <xf numFmtId="6" fontId="43" fillId="6" borderId="327" xfId="0" applyNumberFormat="1" applyFont="1" applyFill="1" applyBorder="1" applyAlignment="1" applyProtection="1">
      <alignment horizontal="right" vertical="center"/>
    </xf>
    <xf numFmtId="6" fontId="46" fillId="6" borderId="328" xfId="0" applyNumberFormat="1" applyFont="1" applyFill="1" applyBorder="1" applyAlignment="1" applyProtection="1">
      <alignment vertical="center"/>
    </xf>
    <xf numFmtId="6" fontId="46" fillId="6" borderId="329" xfId="0" applyNumberFormat="1" applyFont="1" applyFill="1" applyBorder="1" applyAlignment="1" applyProtection="1">
      <alignment vertical="center"/>
    </xf>
    <xf numFmtId="6" fontId="46" fillId="6" borderId="260" xfId="0" applyNumberFormat="1" applyFont="1" applyFill="1" applyBorder="1" applyAlignment="1" applyProtection="1">
      <alignment vertical="center"/>
    </xf>
    <xf numFmtId="0" fontId="18" fillId="24" borderId="0" xfId="0" applyFont="1" applyFill="1" applyBorder="1" applyProtection="1"/>
    <xf numFmtId="6" fontId="43" fillId="6" borderId="415" xfId="0" applyNumberFormat="1" applyFont="1" applyFill="1" applyBorder="1" applyAlignment="1" applyProtection="1">
      <alignment horizontal="right" vertical="center"/>
    </xf>
    <xf numFmtId="6" fontId="43" fillId="6" borderId="416" xfId="0" applyNumberFormat="1" applyFont="1" applyFill="1" applyBorder="1" applyAlignment="1" applyProtection="1">
      <alignment horizontal="right" vertical="center"/>
    </xf>
    <xf numFmtId="6" fontId="43" fillId="6" borderId="417" xfId="0" applyNumberFormat="1" applyFont="1" applyFill="1" applyBorder="1" applyAlignment="1" applyProtection="1">
      <alignment horizontal="right" vertical="center"/>
    </xf>
    <xf numFmtId="6" fontId="43" fillId="6" borderId="418" xfId="0" applyNumberFormat="1" applyFont="1" applyFill="1" applyBorder="1" applyAlignment="1" applyProtection="1">
      <alignment horizontal="right" vertical="center"/>
    </xf>
    <xf numFmtId="6" fontId="43" fillId="6" borderId="419" xfId="0" applyNumberFormat="1" applyFont="1" applyFill="1" applyBorder="1" applyAlignment="1" applyProtection="1">
      <alignment horizontal="right" vertical="center"/>
    </xf>
    <xf numFmtId="6" fontId="43" fillId="6" borderId="420" xfId="0" applyNumberFormat="1" applyFont="1" applyFill="1" applyBorder="1" applyAlignment="1" applyProtection="1">
      <alignment horizontal="right" vertical="center"/>
    </xf>
    <xf numFmtId="6" fontId="43" fillId="6" borderId="308" xfId="0" applyNumberFormat="1" applyFont="1" applyFill="1" applyBorder="1" applyAlignment="1" applyProtection="1">
      <alignment horizontal="right" vertical="center"/>
    </xf>
    <xf numFmtId="6" fontId="43" fillId="6" borderId="309" xfId="0" applyNumberFormat="1" applyFont="1" applyFill="1" applyBorder="1" applyAlignment="1" applyProtection="1">
      <alignment horizontal="right" vertical="center"/>
    </xf>
    <xf numFmtId="6" fontId="43" fillId="6" borderId="349" xfId="0" applyNumberFormat="1" applyFont="1" applyFill="1" applyBorder="1" applyAlignment="1" applyProtection="1">
      <alignment horizontal="right" vertical="center"/>
    </xf>
    <xf numFmtId="0" fontId="46" fillId="18" borderId="258" xfId="0" applyFont="1" applyFill="1" applyBorder="1" applyAlignment="1" applyProtection="1">
      <alignment horizontal="center" vertical="center"/>
    </xf>
    <xf numFmtId="0" fontId="46" fillId="18" borderId="303" xfId="0" applyFont="1" applyFill="1" applyBorder="1" applyAlignment="1" applyProtection="1">
      <alignment horizontal="center" vertical="center"/>
    </xf>
    <xf numFmtId="6" fontId="46" fillId="6" borderId="350" xfId="0" applyNumberFormat="1" applyFont="1" applyFill="1" applyBorder="1" applyAlignment="1" applyProtection="1">
      <alignment vertical="center"/>
    </xf>
    <xf numFmtId="6" fontId="46" fillId="6" borderId="351" xfId="0" applyNumberFormat="1" applyFont="1" applyFill="1" applyBorder="1" applyAlignment="1" applyProtection="1">
      <alignment vertical="center"/>
    </xf>
    <xf numFmtId="6" fontId="46" fillId="6" borderId="352" xfId="0" applyNumberFormat="1" applyFont="1" applyFill="1" applyBorder="1" applyAlignment="1" applyProtection="1">
      <alignment vertical="center"/>
    </xf>
    <xf numFmtId="6" fontId="46" fillId="8" borderId="2" xfId="0" applyNumberFormat="1" applyFont="1" applyFill="1" applyBorder="1" applyAlignment="1" applyProtection="1">
      <alignment vertical="center"/>
    </xf>
    <xf numFmtId="6" fontId="46" fillId="8" borderId="0" xfId="0" applyNumberFormat="1" applyFont="1" applyFill="1" applyBorder="1" applyAlignment="1" applyProtection="1">
      <alignment vertical="center"/>
    </xf>
    <xf numFmtId="6" fontId="46" fillId="8" borderId="3" xfId="0" applyNumberFormat="1" applyFont="1" applyFill="1" applyBorder="1" applyAlignment="1" applyProtection="1">
      <alignment vertical="center"/>
    </xf>
    <xf numFmtId="6" fontId="43" fillId="6" borderId="321" xfId="0" applyNumberFormat="1" applyFont="1" applyFill="1" applyBorder="1" applyAlignment="1" applyProtection="1">
      <alignment vertical="center"/>
    </xf>
    <xf numFmtId="6" fontId="46" fillId="6" borderId="322" xfId="0" applyNumberFormat="1" applyFont="1" applyFill="1" applyBorder="1" applyAlignment="1" applyProtection="1">
      <alignment vertical="center"/>
    </xf>
    <xf numFmtId="6" fontId="46" fillId="6" borderId="323" xfId="0" applyNumberFormat="1" applyFont="1" applyFill="1" applyBorder="1" applyAlignment="1" applyProtection="1">
      <alignment vertical="center"/>
    </xf>
    <xf numFmtId="6" fontId="46" fillId="6" borderId="305" xfId="0" applyNumberFormat="1" applyFont="1" applyFill="1" applyBorder="1" applyAlignment="1" applyProtection="1">
      <alignment vertical="center"/>
    </xf>
    <xf numFmtId="6" fontId="46" fillId="6" borderId="310" xfId="0" applyNumberFormat="1" applyFont="1" applyFill="1" applyBorder="1" applyAlignment="1" applyProtection="1">
      <alignment vertical="center"/>
    </xf>
    <xf numFmtId="6" fontId="46" fillId="6" borderId="306" xfId="0" applyNumberFormat="1" applyFont="1" applyFill="1" applyBorder="1" applyAlignment="1" applyProtection="1">
      <alignment vertical="center"/>
    </xf>
    <xf numFmtId="6" fontId="46" fillId="6" borderId="307" xfId="0" applyNumberFormat="1" applyFont="1" applyFill="1" applyBorder="1" applyAlignment="1" applyProtection="1">
      <alignment vertical="center"/>
    </xf>
    <xf numFmtId="6" fontId="43" fillId="6" borderId="356" xfId="0" applyNumberFormat="1" applyFont="1" applyFill="1" applyBorder="1" applyAlignment="1" applyProtection="1">
      <alignment horizontal="right" vertical="center"/>
    </xf>
    <xf numFmtId="0" fontId="46" fillId="18" borderId="271" xfId="0" applyFont="1" applyFill="1" applyBorder="1" applyAlignment="1" applyProtection="1">
      <alignment horizontal="center" vertical="center"/>
    </xf>
    <xf numFmtId="0" fontId="46" fillId="18" borderId="272" xfId="0" applyFont="1" applyFill="1" applyBorder="1" applyAlignment="1" applyProtection="1">
      <alignment horizontal="center" vertical="center"/>
    </xf>
    <xf numFmtId="0" fontId="46" fillId="18" borderId="273" xfId="0" applyFont="1" applyFill="1" applyBorder="1" applyAlignment="1" applyProtection="1">
      <alignment horizontal="center" vertical="center"/>
    </xf>
    <xf numFmtId="0" fontId="43" fillId="0" borderId="298" xfId="0" applyFont="1" applyFill="1" applyBorder="1" applyAlignment="1" applyProtection="1">
      <alignment horizontal="left" vertical="center"/>
    </xf>
    <xf numFmtId="0" fontId="43" fillId="0" borderId="299" xfId="0" applyFont="1" applyFill="1" applyBorder="1" applyAlignment="1" applyProtection="1">
      <alignment vertical="center"/>
    </xf>
    <xf numFmtId="0" fontId="43" fillId="0" borderId="300" xfId="0" applyFont="1" applyFill="1" applyBorder="1" applyAlignment="1" applyProtection="1">
      <alignment vertical="center"/>
    </xf>
    <xf numFmtId="0" fontId="43" fillId="0" borderId="295" xfId="0" applyFont="1" applyFill="1" applyBorder="1" applyAlignment="1" applyProtection="1">
      <alignment horizontal="left" vertical="center"/>
    </xf>
    <xf numFmtId="0" fontId="43" fillId="0" borderId="0" xfId="0" applyFont="1" applyFill="1" applyBorder="1" applyAlignment="1" applyProtection="1">
      <alignment vertical="center"/>
    </xf>
    <xf numFmtId="0" fontId="43" fillId="0" borderId="297" xfId="0" applyFont="1" applyFill="1" applyBorder="1" applyAlignment="1" applyProtection="1">
      <alignment vertical="center"/>
    </xf>
    <xf numFmtId="0" fontId="43" fillId="0" borderId="295" xfId="0" applyFont="1" applyFill="1" applyBorder="1" applyAlignment="1" applyProtection="1">
      <alignment vertical="center"/>
    </xf>
    <xf numFmtId="0" fontId="43" fillId="0" borderId="0" xfId="0" applyFont="1" applyFill="1" applyAlignment="1" applyProtection="1">
      <alignment vertical="center"/>
    </xf>
    <xf numFmtId="0" fontId="59" fillId="0" borderId="0" xfId="0"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59" fillId="0" borderId="297" xfId="0" applyFont="1" applyFill="1" applyBorder="1" applyAlignment="1" applyProtection="1">
      <alignment horizontal="left" vertical="center"/>
    </xf>
    <xf numFmtId="0" fontId="68" fillId="0" borderId="0" xfId="0" applyFont="1" applyFill="1" applyBorder="1" applyAlignment="1" applyProtection="1">
      <alignment vertical="center"/>
    </xf>
    <xf numFmtId="0" fontId="43" fillId="0" borderId="33" xfId="0" applyFont="1" applyFill="1" applyBorder="1" applyAlignment="1" applyProtection="1">
      <alignment vertical="center"/>
    </xf>
    <xf numFmtId="0" fontId="40" fillId="0" borderId="0" xfId="0" applyFont="1" applyFill="1" applyBorder="1" applyAlignment="1" applyProtection="1">
      <alignment vertical="center"/>
    </xf>
    <xf numFmtId="0" fontId="59" fillId="0" borderId="34" xfId="0" applyFont="1" applyFill="1" applyBorder="1" applyAlignment="1" applyProtection="1">
      <alignment horizontal="left" vertical="center"/>
    </xf>
    <xf numFmtId="0" fontId="43" fillId="0" borderId="335" xfId="0" applyFont="1" applyFill="1" applyBorder="1" applyAlignment="1" applyProtection="1">
      <alignment horizontal="left" vertical="center" indent="1"/>
    </xf>
    <xf numFmtId="5" fontId="43" fillId="0" borderId="317" xfId="0" applyNumberFormat="1" applyFont="1" applyFill="1" applyBorder="1" applyAlignment="1" applyProtection="1">
      <alignment horizontal="right" vertical="center"/>
      <protection locked="0"/>
    </xf>
    <xf numFmtId="5" fontId="43" fillId="0" borderId="318" xfId="0" applyNumberFormat="1" applyFont="1" applyFill="1" applyBorder="1" applyAlignment="1" applyProtection="1">
      <alignment horizontal="right" vertical="center"/>
      <protection locked="0"/>
    </xf>
    <xf numFmtId="0" fontId="43" fillId="0" borderId="333" xfId="0" applyFont="1" applyFill="1" applyBorder="1" applyAlignment="1" applyProtection="1">
      <alignment horizontal="left" vertical="center" indent="1"/>
    </xf>
    <xf numFmtId="0" fontId="43" fillId="0" borderId="333" xfId="0" applyFont="1" applyFill="1" applyBorder="1" applyAlignment="1" applyProtection="1">
      <alignment vertical="center"/>
    </xf>
    <xf numFmtId="0" fontId="46" fillId="0" borderId="395"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quotePrefix="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304" xfId="0" applyFont="1" applyFill="1" applyBorder="1" applyAlignment="1" applyProtection="1">
      <alignment vertical="center"/>
    </xf>
    <xf numFmtId="0" fontId="46" fillId="0" borderId="304" xfId="0" quotePrefix="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8" fillId="0" borderId="335" xfId="0" applyFont="1" applyFill="1" applyBorder="1" applyAlignment="1" applyProtection="1">
      <alignment vertical="center"/>
    </xf>
    <xf numFmtId="0" fontId="48" fillId="0" borderId="304"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0" fillId="0" borderId="13" xfId="0" applyFont="1" applyFill="1" applyBorder="1" applyAlignment="1" applyProtection="1">
      <alignment horizontal="center"/>
    </xf>
    <xf numFmtId="0" fontId="40" fillId="0" borderId="0" xfId="0" applyFont="1" applyFill="1" applyBorder="1" applyAlignment="1" applyProtection="1">
      <alignment horizontal="center"/>
    </xf>
    <xf numFmtId="0" fontId="43" fillId="0" borderId="340" xfId="0" applyFont="1" applyFill="1" applyBorder="1" applyAlignment="1" applyProtection="1">
      <alignment horizontal="left" vertical="center" indent="1"/>
    </xf>
    <xf numFmtId="0" fontId="46" fillId="0" borderId="340" xfId="0" applyFont="1" applyFill="1" applyBorder="1" applyAlignment="1" applyProtection="1">
      <alignment vertical="center"/>
    </xf>
    <xf numFmtId="0" fontId="43" fillId="0" borderId="340" xfId="0" applyFont="1" applyFill="1" applyBorder="1" applyAlignment="1" applyProtection="1">
      <alignment vertical="center"/>
    </xf>
    <xf numFmtId="0" fontId="43" fillId="0" borderId="336" xfId="0" applyFont="1" applyFill="1" applyBorder="1" applyAlignment="1" applyProtection="1">
      <alignment vertical="center"/>
    </xf>
    <xf numFmtId="6" fontId="43" fillId="0" borderId="378" xfId="0" applyNumberFormat="1" applyFont="1" applyFill="1" applyBorder="1" applyAlignment="1" applyProtection="1">
      <alignment vertical="center"/>
      <protection locked="0"/>
    </xf>
    <xf numFmtId="6" fontId="43" fillId="0" borderId="379" xfId="0" applyNumberFormat="1" applyFont="1" applyFill="1" applyBorder="1" applyAlignment="1" applyProtection="1">
      <alignment vertical="center"/>
      <protection locked="0"/>
    </xf>
    <xf numFmtId="6" fontId="43" fillId="0" borderId="380" xfId="0" applyNumberFormat="1" applyFont="1" applyFill="1" applyBorder="1" applyAlignment="1" applyProtection="1">
      <alignment vertical="center"/>
      <protection locked="0"/>
    </xf>
    <xf numFmtId="0" fontId="58" fillId="0" borderId="295" xfId="0" applyFont="1" applyFill="1" applyBorder="1" applyAlignment="1" applyProtection="1">
      <alignment vertical="center"/>
    </xf>
    <xf numFmtId="0" fontId="43" fillId="0" borderId="341" xfId="0" applyFont="1" applyFill="1" applyBorder="1" applyAlignment="1" applyProtection="1">
      <alignment horizontal="left" vertical="center" indent="1"/>
    </xf>
    <xf numFmtId="0" fontId="46" fillId="0" borderId="341" xfId="0" applyFont="1" applyFill="1" applyBorder="1" applyAlignment="1" applyProtection="1">
      <alignment vertical="center"/>
    </xf>
    <xf numFmtId="0" fontId="43" fillId="0" borderId="341" xfId="0" applyFont="1" applyFill="1" applyBorder="1" applyAlignment="1" applyProtection="1">
      <alignment vertical="center"/>
    </xf>
    <xf numFmtId="0" fontId="43" fillId="0" borderId="331" xfId="0" applyFont="1" applyFill="1" applyBorder="1" applyAlignment="1" applyProtection="1">
      <alignment vertical="center"/>
    </xf>
    <xf numFmtId="6" fontId="43" fillId="0" borderId="381" xfId="0" applyNumberFormat="1" applyFont="1" applyFill="1" applyBorder="1" applyAlignment="1" applyProtection="1">
      <alignment vertical="center"/>
      <protection locked="0"/>
    </xf>
    <xf numFmtId="6" fontId="43" fillId="0" borderId="382" xfId="0" applyNumberFormat="1" applyFont="1" applyFill="1" applyBorder="1" applyAlignment="1" applyProtection="1">
      <alignment vertical="center"/>
      <protection locked="0"/>
    </xf>
    <xf numFmtId="6" fontId="43" fillId="0" borderId="383" xfId="0" applyNumberFormat="1" applyFont="1" applyFill="1" applyBorder="1" applyAlignment="1" applyProtection="1">
      <alignment vertical="center"/>
      <protection locked="0"/>
    </xf>
    <xf numFmtId="0" fontId="70" fillId="0" borderId="295" xfId="0" applyFont="1" applyFill="1" applyBorder="1" applyAlignment="1" applyProtection="1">
      <alignment vertical="center"/>
    </xf>
    <xf numFmtId="7" fontId="43" fillId="0" borderId="297" xfId="0" applyNumberFormat="1" applyFont="1" applyFill="1" applyBorder="1" applyAlignment="1" applyProtection="1">
      <alignment vertical="center"/>
    </xf>
    <xf numFmtId="0" fontId="43" fillId="0" borderId="6" xfId="0" applyFont="1" applyFill="1" applyBorder="1" applyAlignment="1" applyProtection="1">
      <alignment horizontal="left" vertical="center" indent="1"/>
    </xf>
    <xf numFmtId="0" fontId="46" fillId="0" borderId="6" xfId="0" applyFont="1" applyFill="1" applyBorder="1" applyAlignment="1" applyProtection="1">
      <alignment vertical="center"/>
    </xf>
    <xf numFmtId="0" fontId="43" fillId="0" borderId="6" xfId="0" applyFont="1" applyFill="1" applyBorder="1" applyAlignment="1" applyProtection="1">
      <alignment vertical="center"/>
    </xf>
    <xf numFmtId="6" fontId="43" fillId="0" borderId="384" xfId="0" applyNumberFormat="1" applyFont="1" applyFill="1" applyBorder="1" applyAlignment="1" applyProtection="1">
      <alignment vertical="center"/>
      <protection locked="0"/>
    </xf>
    <xf numFmtId="6" fontId="43" fillId="0" borderId="385" xfId="0" applyNumberFormat="1" applyFont="1" applyFill="1" applyBorder="1" applyAlignment="1" applyProtection="1">
      <alignment vertical="center"/>
      <protection locked="0"/>
    </xf>
    <xf numFmtId="6" fontId="43" fillId="0" borderId="386" xfId="0" applyNumberFormat="1" applyFont="1" applyFill="1" applyBorder="1" applyAlignment="1" applyProtection="1">
      <alignment vertical="center"/>
      <protection locked="0"/>
    </xf>
    <xf numFmtId="0" fontId="43" fillId="0" borderId="335" xfId="0" applyFont="1" applyFill="1" applyBorder="1" applyAlignment="1" applyProtection="1">
      <alignment horizontal="left" vertical="center"/>
    </xf>
    <xf numFmtId="0" fontId="46" fillId="0" borderId="335" xfId="0" applyFont="1" applyFill="1" applyBorder="1" applyAlignment="1" applyProtection="1">
      <alignment vertical="center"/>
    </xf>
    <xf numFmtId="6" fontId="43" fillId="0" borderId="316" xfId="0" applyNumberFormat="1" applyFont="1" applyFill="1" applyBorder="1" applyAlignment="1" applyProtection="1">
      <alignment horizontal="right" vertical="center"/>
      <protection locked="0"/>
    </xf>
    <xf numFmtId="0" fontId="43" fillId="0" borderId="6" xfId="0" applyFont="1" applyFill="1" applyBorder="1" applyAlignment="1" applyProtection="1">
      <alignment horizontal="left" vertical="center"/>
    </xf>
    <xf numFmtId="44" fontId="46" fillId="0" borderId="0" xfId="0" applyNumberFormat="1" applyFont="1" applyFill="1" applyBorder="1" applyAlignment="1" applyProtection="1">
      <alignment vertical="center"/>
    </xf>
    <xf numFmtId="6" fontId="43" fillId="0" borderId="397" xfId="0" applyNumberFormat="1" applyFont="1" applyFill="1" applyBorder="1" applyAlignment="1" applyProtection="1">
      <alignment vertical="center"/>
      <protection locked="0"/>
    </xf>
    <xf numFmtId="6" fontId="43" fillId="0" borderId="396" xfId="0" applyNumberFormat="1" applyFont="1" applyFill="1" applyBorder="1" applyAlignment="1" applyProtection="1">
      <alignment vertical="center"/>
      <protection locked="0"/>
    </xf>
    <xf numFmtId="0" fontId="46" fillId="0" borderId="304" xfId="0" applyFont="1" applyFill="1" applyBorder="1" applyAlignment="1" applyProtection="1">
      <alignment horizontal="left" vertical="center"/>
    </xf>
    <xf numFmtId="0" fontId="43" fillId="0" borderId="304" xfId="0" applyFont="1" applyFill="1" applyBorder="1" applyAlignment="1" applyProtection="1">
      <alignment vertical="center"/>
    </xf>
    <xf numFmtId="0" fontId="46" fillId="0" borderId="0" xfId="0" applyNumberFormat="1" applyFont="1" applyFill="1" applyBorder="1" applyAlignment="1" applyProtection="1">
      <alignment vertical="center"/>
    </xf>
    <xf numFmtId="6" fontId="46" fillId="0" borderId="252" xfId="0" applyNumberFormat="1" applyFont="1" applyFill="1" applyBorder="1" applyAlignment="1" applyProtection="1">
      <alignment vertical="center"/>
    </xf>
    <xf numFmtId="0" fontId="40" fillId="0" borderId="36" xfId="0" applyFont="1" applyFill="1" applyBorder="1" applyAlignment="1" applyProtection="1">
      <alignment vertical="center"/>
    </xf>
    <xf numFmtId="0" fontId="43" fillId="0" borderId="0" xfId="0" applyFont="1" applyFill="1" applyBorder="1" applyAlignment="1" applyProtection="1">
      <alignment horizontal="left" vertical="center" indent="1"/>
    </xf>
    <xf numFmtId="6" fontId="43" fillId="0" borderId="317" xfId="0" applyNumberFormat="1" applyFont="1" applyFill="1" applyBorder="1" applyAlignment="1" applyProtection="1">
      <alignment horizontal="right" vertical="center"/>
      <protection locked="0"/>
    </xf>
    <xf numFmtId="6" fontId="43" fillId="0" borderId="318" xfId="0" applyNumberFormat="1" applyFont="1" applyFill="1" applyBorder="1" applyAlignment="1" applyProtection="1">
      <alignment horizontal="right" vertical="center"/>
      <protection locked="0"/>
    </xf>
    <xf numFmtId="0" fontId="48" fillId="0" borderId="0" xfId="0" applyFont="1" applyFill="1" applyBorder="1" applyAlignment="1" applyProtection="1">
      <alignment vertical="center"/>
    </xf>
    <xf numFmtId="10" fontId="46" fillId="0" borderId="341" xfId="0" applyNumberFormat="1" applyFont="1" applyFill="1" applyBorder="1" applyAlignment="1" applyProtection="1">
      <alignment horizontal="center" vertical="center"/>
    </xf>
    <xf numFmtId="0" fontId="46" fillId="0" borderId="341" xfId="0" quotePrefix="1" applyFont="1" applyFill="1" applyBorder="1" applyAlignment="1" applyProtection="1">
      <alignment horizontal="center" vertical="center"/>
    </xf>
    <xf numFmtId="0" fontId="46" fillId="0" borderId="6" xfId="0" quotePrefix="1"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6" fontId="43" fillId="0" borderId="321" xfId="0" applyNumberFormat="1" applyFont="1" applyFill="1" applyBorder="1" applyAlignment="1" applyProtection="1">
      <alignment horizontal="right" vertical="center"/>
      <protection locked="0"/>
    </xf>
    <xf numFmtId="6" fontId="43" fillId="0" borderId="322" xfId="0" applyNumberFormat="1" applyFont="1" applyFill="1" applyBorder="1" applyAlignment="1" applyProtection="1">
      <alignment horizontal="right" vertical="center"/>
      <protection locked="0"/>
    </xf>
    <xf numFmtId="6" fontId="43" fillId="0" borderId="323" xfId="0" applyNumberFormat="1" applyFont="1" applyFill="1" applyBorder="1" applyAlignment="1" applyProtection="1">
      <alignment horizontal="right" vertical="center"/>
      <protection locked="0"/>
    </xf>
    <xf numFmtId="0" fontId="22" fillId="0" borderId="0" xfId="0" applyFont="1" applyFill="1" applyProtection="1"/>
    <xf numFmtId="0" fontId="66" fillId="0" borderId="339" xfId="0" applyFont="1" applyFill="1" applyBorder="1" applyAlignment="1" applyProtection="1">
      <alignment horizontal="right" vertical="center"/>
    </xf>
    <xf numFmtId="49" fontId="46" fillId="0" borderId="25" xfId="0" applyNumberFormat="1" applyFont="1" applyFill="1" applyBorder="1" applyAlignment="1" applyProtection="1">
      <alignment vertical="center"/>
    </xf>
    <xf numFmtId="0" fontId="21" fillId="7" borderId="0" xfId="0" applyFont="1" applyFill="1" applyBorder="1" applyAlignment="1" applyProtection="1">
      <alignment vertical="center"/>
    </xf>
    <xf numFmtId="166" fontId="43" fillId="6" borderId="316" xfId="0" applyNumberFormat="1" applyFont="1" applyFill="1" applyBorder="1" applyAlignment="1" applyProtection="1">
      <alignment horizontal="right" vertical="center"/>
    </xf>
    <xf numFmtId="166" fontId="43" fillId="6" borderId="38" xfId="0" applyNumberFormat="1" applyFont="1" applyFill="1" applyBorder="1" applyAlignment="1" applyProtection="1">
      <alignment vertical="center"/>
    </xf>
    <xf numFmtId="166" fontId="43" fillId="6" borderId="38" xfId="0" applyNumberFormat="1" applyFont="1" applyFill="1" applyBorder="1" applyAlignment="1" applyProtection="1">
      <alignment horizontal="right" vertical="center"/>
    </xf>
    <xf numFmtId="0" fontId="21" fillId="25" borderId="0" xfId="0" applyFont="1" applyFill="1" applyBorder="1" applyAlignment="1" applyProtection="1">
      <alignment vertical="center"/>
    </xf>
    <xf numFmtId="0" fontId="46" fillId="0" borderId="0" xfId="0" applyFont="1" applyFill="1" applyBorder="1" applyAlignment="1" applyProtection="1">
      <alignment horizontal="left" vertical="center" indent="1"/>
    </xf>
    <xf numFmtId="0" fontId="18" fillId="0" borderId="460" xfId="0" applyFont="1" applyFill="1" applyBorder="1" applyProtection="1">
      <protection locked="0"/>
    </xf>
    <xf numFmtId="0" fontId="18" fillId="0" borderId="358" xfId="0" applyFont="1" applyFill="1" applyBorder="1" applyProtection="1">
      <protection locked="0"/>
    </xf>
    <xf numFmtId="0" fontId="46" fillId="0" borderId="0" xfId="0" applyFont="1" applyFill="1" applyBorder="1" applyAlignment="1" applyProtection="1">
      <alignment vertical="center" wrapText="1"/>
    </xf>
    <xf numFmtId="0" fontId="46" fillId="0" borderId="3" xfId="0" applyFont="1" applyFill="1" applyBorder="1" applyAlignment="1" applyProtection="1">
      <alignment vertical="center" wrapText="1"/>
    </xf>
    <xf numFmtId="0" fontId="43" fillId="0" borderId="266" xfId="0" applyFont="1" applyFill="1" applyBorder="1" applyAlignment="1" applyProtection="1">
      <alignment vertical="center"/>
    </xf>
    <xf numFmtId="0" fontId="18" fillId="0" borderId="359" xfId="0" applyFont="1" applyFill="1" applyBorder="1" applyProtection="1">
      <protection locked="0"/>
    </xf>
    <xf numFmtId="0" fontId="43" fillId="22" borderId="2" xfId="0" applyFont="1" applyFill="1" applyBorder="1" applyProtection="1"/>
    <xf numFmtId="0" fontId="18" fillId="22" borderId="0" xfId="0" applyFont="1" applyFill="1" applyBorder="1" applyAlignment="1" applyProtection="1"/>
    <xf numFmtId="0" fontId="18" fillId="22" borderId="0" xfId="0" applyFont="1" applyFill="1" applyBorder="1" applyProtection="1"/>
    <xf numFmtId="0" fontId="18" fillId="22" borderId="3" xfId="0" applyFont="1" applyFill="1" applyBorder="1" applyProtection="1"/>
    <xf numFmtId="0" fontId="18" fillId="5" borderId="424" xfId="0" applyFont="1" applyFill="1" applyBorder="1" applyAlignment="1" applyProtection="1">
      <alignment horizontal="center" vertical="center" wrapText="1"/>
      <protection locked="0"/>
    </xf>
    <xf numFmtId="0" fontId="18" fillId="5" borderId="425" xfId="0" applyFont="1" applyFill="1" applyBorder="1" applyAlignment="1" applyProtection="1">
      <alignment horizontal="center" vertical="center" wrapText="1"/>
      <protection locked="0"/>
    </xf>
    <xf numFmtId="0" fontId="18" fillId="5" borderId="426" xfId="0" applyFont="1" applyFill="1" applyBorder="1" applyAlignment="1" applyProtection="1">
      <alignment horizontal="center" vertical="center"/>
      <protection locked="0"/>
    </xf>
    <xf numFmtId="0" fontId="18" fillId="0" borderId="0" xfId="0" applyFont="1" applyBorder="1" applyAlignment="1" applyProtection="1">
      <alignment wrapText="1"/>
    </xf>
    <xf numFmtId="0" fontId="53" fillId="0" borderId="298" xfId="0" applyFont="1" applyFill="1" applyBorder="1" applyAlignment="1" applyProtection="1">
      <alignment horizontal="left" wrapText="1"/>
    </xf>
    <xf numFmtId="0" fontId="18" fillId="0" borderId="299" xfId="0" applyFont="1" applyFill="1" applyBorder="1" applyAlignment="1" applyProtection="1">
      <alignment wrapText="1"/>
    </xf>
    <xf numFmtId="0" fontId="18" fillId="0" borderId="427" xfId="0" applyFont="1" applyFill="1" applyBorder="1" applyAlignment="1" applyProtection="1">
      <alignment wrapText="1"/>
    </xf>
    <xf numFmtId="0" fontId="18" fillId="0" borderId="300" xfId="0" applyFont="1" applyBorder="1" applyAlignment="1" applyProtection="1">
      <alignment wrapText="1"/>
    </xf>
    <xf numFmtId="0" fontId="53" fillId="0" borderId="295" xfId="0" applyFont="1" applyFill="1" applyBorder="1" applyAlignment="1" applyProtection="1">
      <alignment horizontal="left" wrapText="1"/>
    </xf>
    <xf numFmtId="0" fontId="18" fillId="0" borderId="297" xfId="0" applyFont="1" applyBorder="1" applyAlignment="1" applyProtection="1">
      <alignment wrapText="1"/>
    </xf>
    <xf numFmtId="0" fontId="18" fillId="0" borderId="0" xfId="0" applyFont="1" applyFill="1" applyBorder="1" applyAlignment="1" applyProtection="1">
      <alignment wrapText="1"/>
    </xf>
    <xf numFmtId="0" fontId="43" fillId="0" borderId="295" xfId="0" applyFont="1" applyFill="1" applyBorder="1" applyAlignment="1" applyProtection="1">
      <alignment horizontal="left" wrapText="1"/>
    </xf>
    <xf numFmtId="0" fontId="43" fillId="0" borderId="0" xfId="0" applyFont="1" applyAlignment="1" applyProtection="1">
      <alignment wrapText="1"/>
    </xf>
    <xf numFmtId="0" fontId="43" fillId="0" borderId="297" xfId="0" applyFont="1" applyBorder="1" applyAlignment="1" applyProtection="1">
      <alignment wrapText="1"/>
    </xf>
    <xf numFmtId="0" fontId="43" fillId="0" borderId="0" xfId="0" applyFont="1" applyFill="1" applyBorder="1" applyAlignment="1" applyProtection="1">
      <alignment wrapText="1"/>
    </xf>
    <xf numFmtId="0" fontId="20" fillId="0" borderId="0" xfId="0" applyFont="1" applyFill="1" applyBorder="1" applyAlignment="1" applyProtection="1"/>
    <xf numFmtId="0" fontId="20" fillId="0" borderId="0" xfId="0" applyFont="1" applyFill="1" applyBorder="1" applyAlignment="1" applyProtection="1">
      <alignment wrapText="1"/>
    </xf>
    <xf numFmtId="0" fontId="18" fillId="0" borderId="295" xfId="0" applyFont="1" applyFill="1" applyBorder="1" applyAlignment="1" applyProtection="1">
      <alignment wrapText="1"/>
    </xf>
    <xf numFmtId="0" fontId="46" fillId="18" borderId="303" xfId="0" applyFont="1" applyFill="1" applyBorder="1" applyAlignment="1" applyProtection="1">
      <alignment horizontal="center" vertical="center" wrapText="1"/>
    </xf>
    <xf numFmtId="0" fontId="46" fillId="18" borderId="255" xfId="0" applyFont="1" applyFill="1" applyBorder="1" applyAlignment="1" applyProtection="1">
      <alignment horizontal="center" vertical="center" wrapText="1"/>
    </xf>
    <xf numFmtId="0" fontId="46" fillId="18" borderId="256" xfId="0" applyFont="1" applyFill="1" applyBorder="1" applyAlignment="1" applyProtection="1">
      <alignment horizontal="center" vertical="center" wrapText="1"/>
    </xf>
    <xf numFmtId="0" fontId="74" fillId="0" borderId="295" xfId="0" applyFont="1" applyFill="1" applyBorder="1" applyAlignment="1" applyProtection="1">
      <alignment wrapText="1"/>
    </xf>
    <xf numFmtId="0" fontId="18" fillId="5" borderId="410" xfId="0" applyFont="1" applyFill="1" applyBorder="1" applyAlignment="1" applyProtection="1">
      <alignment horizontal="center" wrapText="1"/>
      <protection locked="0"/>
    </xf>
    <xf numFmtId="0" fontId="18" fillId="5" borderId="407" xfId="0" applyFont="1" applyFill="1" applyBorder="1" applyAlignment="1" applyProtection="1">
      <alignment horizontal="center" wrapText="1"/>
      <protection locked="0"/>
    </xf>
    <xf numFmtId="0" fontId="18" fillId="0" borderId="50" xfId="0" applyFont="1" applyBorder="1" applyAlignment="1" applyProtection="1">
      <alignment horizontal="center" wrapText="1"/>
      <protection locked="0"/>
    </xf>
    <xf numFmtId="0" fontId="18" fillId="0" borderId="50" xfId="0" applyFont="1" applyBorder="1" applyAlignment="1" applyProtection="1">
      <alignment horizontal="left" wrapText="1"/>
      <protection locked="0"/>
    </xf>
    <xf numFmtId="49" fontId="18" fillId="0" borderId="50" xfId="0" applyNumberFormat="1" applyFont="1" applyFill="1" applyBorder="1" applyAlignment="1" applyProtection="1">
      <alignment horizontal="center" wrapText="1"/>
      <protection locked="0"/>
    </xf>
    <xf numFmtId="49" fontId="18" fillId="0" borderId="53" xfId="0" applyNumberFormat="1" applyFont="1" applyFill="1" applyBorder="1" applyAlignment="1" applyProtection="1">
      <alignment horizontal="center" wrapText="1"/>
      <protection locked="0"/>
    </xf>
    <xf numFmtId="0" fontId="18" fillId="5" borderId="411" xfId="0" applyFont="1" applyFill="1" applyBorder="1" applyAlignment="1" applyProtection="1">
      <alignment horizontal="center" wrapText="1"/>
      <protection locked="0"/>
    </xf>
    <xf numFmtId="0" fontId="18" fillId="5" borderId="408" xfId="0" applyFont="1" applyFill="1" applyBorder="1" applyAlignment="1" applyProtection="1">
      <alignment horizontal="center" wrapText="1"/>
      <protection locked="0"/>
    </xf>
    <xf numFmtId="0" fontId="18" fillId="0" borderId="48" xfId="0" applyFont="1" applyBorder="1" applyAlignment="1" applyProtection="1">
      <alignment horizontal="center" wrapText="1"/>
      <protection locked="0"/>
    </xf>
    <xf numFmtId="0" fontId="18" fillId="0" borderId="48" xfId="0" applyFont="1" applyBorder="1" applyAlignment="1" applyProtection="1">
      <alignment horizontal="left" wrapText="1"/>
      <protection locked="0"/>
    </xf>
    <xf numFmtId="49" fontId="18" fillId="0" borderId="48" xfId="0" applyNumberFormat="1" applyFont="1" applyFill="1" applyBorder="1" applyAlignment="1" applyProtection="1">
      <alignment horizontal="center" wrapText="1"/>
      <protection locked="0"/>
    </xf>
    <xf numFmtId="49" fontId="18" fillId="0" borderId="39" xfId="0" applyNumberFormat="1" applyFont="1" applyFill="1" applyBorder="1" applyAlignment="1" applyProtection="1">
      <alignment horizontal="center" wrapText="1"/>
      <protection locked="0"/>
    </xf>
    <xf numFmtId="0" fontId="18" fillId="0" borderId="48" xfId="0" applyFont="1" applyFill="1" applyBorder="1" applyAlignment="1" applyProtection="1">
      <alignment horizontal="center" wrapText="1"/>
      <protection locked="0"/>
    </xf>
    <xf numFmtId="0" fontId="57" fillId="0" borderId="295" xfId="0" applyFont="1" applyFill="1" applyBorder="1" applyAlignment="1" applyProtection="1">
      <alignment wrapText="1"/>
    </xf>
    <xf numFmtId="0" fontId="22" fillId="5" borderId="412" xfId="0" applyFont="1" applyFill="1" applyBorder="1" applyAlignment="1" applyProtection="1">
      <alignment horizontal="center" wrapText="1"/>
      <protection locked="0"/>
    </xf>
    <xf numFmtId="0" fontId="22" fillId="5" borderId="409" xfId="0" applyFont="1" applyFill="1" applyBorder="1" applyAlignment="1" applyProtection="1">
      <alignment horizontal="center" wrapText="1"/>
      <protection locked="0"/>
    </xf>
    <xf numFmtId="0" fontId="22" fillId="0" borderId="52" xfId="0" applyFont="1" applyBorder="1" applyAlignment="1" applyProtection="1">
      <alignment horizontal="center" wrapText="1"/>
      <protection locked="0"/>
    </xf>
    <xf numFmtId="0" fontId="22" fillId="0" borderId="52" xfId="0" applyFont="1" applyBorder="1" applyAlignment="1" applyProtection="1">
      <alignment wrapText="1"/>
      <protection locked="0"/>
    </xf>
    <xf numFmtId="49" fontId="18" fillId="0" borderId="52" xfId="0" applyNumberFormat="1" applyFont="1" applyFill="1" applyBorder="1" applyAlignment="1" applyProtection="1">
      <alignment horizontal="center" wrapText="1"/>
      <protection locked="0"/>
    </xf>
    <xf numFmtId="49" fontId="18" fillId="0" borderId="54" xfId="0" applyNumberFormat="1" applyFont="1" applyFill="1" applyBorder="1" applyAlignment="1" applyProtection="1">
      <alignment horizontal="center" wrapText="1"/>
      <protection locked="0"/>
    </xf>
    <xf numFmtId="0" fontId="18" fillId="0" borderId="50" xfId="0" applyFont="1" applyBorder="1" applyAlignment="1" applyProtection="1">
      <alignment wrapText="1"/>
      <protection locked="0"/>
    </xf>
    <xf numFmtId="0" fontId="18" fillId="0" borderId="48" xfId="0" applyFont="1" applyBorder="1" applyAlignment="1" applyProtection="1">
      <alignment wrapText="1"/>
      <protection locked="0"/>
    </xf>
    <xf numFmtId="0" fontId="18" fillId="0" borderId="48" xfId="0" applyFont="1" applyFill="1" applyBorder="1" applyAlignment="1" applyProtection="1">
      <alignment wrapText="1"/>
      <protection locked="0"/>
    </xf>
    <xf numFmtId="0" fontId="18" fillId="0" borderId="296" xfId="0" applyFont="1" applyFill="1" applyBorder="1" applyAlignment="1" applyProtection="1">
      <alignment wrapText="1"/>
    </xf>
    <xf numFmtId="0" fontId="22" fillId="0" borderId="301" xfId="0" applyFont="1" applyBorder="1" applyAlignment="1" applyProtection="1">
      <alignment wrapText="1"/>
    </xf>
    <xf numFmtId="0" fontId="18" fillId="0" borderId="302" xfId="0" applyFont="1" applyBorder="1" applyAlignment="1" applyProtection="1">
      <alignment wrapText="1"/>
    </xf>
    <xf numFmtId="0" fontId="20" fillId="0" borderId="462" xfId="0" applyFont="1" applyFill="1" applyBorder="1" applyAlignment="1" applyProtection="1"/>
    <xf numFmtId="0" fontId="18" fillId="0" borderId="299" xfId="0" applyFont="1" applyFill="1" applyBorder="1" applyAlignment="1" applyProtection="1"/>
    <xf numFmtId="0" fontId="75" fillId="0" borderId="297" xfId="0" applyFont="1" applyFill="1" applyBorder="1" applyAlignment="1" applyProtection="1">
      <alignment horizontal="left" vertical="center" wrapText="1"/>
    </xf>
    <xf numFmtId="0" fontId="22" fillId="0" borderId="0" xfId="0" applyFont="1" applyBorder="1" applyAlignment="1" applyProtection="1"/>
    <xf numFmtId="0" fontId="18" fillId="5" borderId="412" xfId="0" applyFont="1" applyFill="1" applyBorder="1" applyAlignment="1" applyProtection="1">
      <alignment horizontal="center" wrapText="1"/>
      <protection locked="0"/>
    </xf>
    <xf numFmtId="0" fontId="18" fillId="5" borderId="409" xfId="0" applyFont="1" applyFill="1" applyBorder="1" applyAlignment="1" applyProtection="1">
      <alignment horizontal="center" wrapText="1"/>
      <protection locked="0"/>
    </xf>
    <xf numFmtId="0" fontId="18" fillId="0" borderId="52" xfId="0" applyFont="1" applyBorder="1" applyAlignment="1" applyProtection="1">
      <alignment wrapText="1"/>
      <protection locked="0"/>
    </xf>
    <xf numFmtId="0" fontId="22" fillId="0" borderId="301" xfId="0" applyFont="1" applyBorder="1" applyAlignment="1" applyProtection="1"/>
    <xf numFmtId="0" fontId="20" fillId="0" borderId="6" xfId="0" applyFont="1" applyFill="1" applyBorder="1" applyAlignment="1" applyProtection="1"/>
    <xf numFmtId="0" fontId="18" fillId="0" borderId="406" xfId="0" applyFont="1" applyBorder="1" applyAlignment="1" applyProtection="1">
      <protection locked="0"/>
    </xf>
    <xf numFmtId="0" fontId="18" fillId="0" borderId="333" xfId="0" applyFont="1" applyBorder="1" applyAlignment="1" applyProtection="1">
      <protection locked="0"/>
    </xf>
    <xf numFmtId="0" fontId="18" fillId="0" borderId="333" xfId="0" applyFont="1" applyFill="1" applyBorder="1" applyAlignment="1" applyProtection="1">
      <protection locked="0"/>
    </xf>
    <xf numFmtId="0" fontId="18" fillId="0" borderId="337" xfId="0" applyFont="1" applyBorder="1" applyAlignment="1" applyProtection="1">
      <protection locked="0"/>
    </xf>
    <xf numFmtId="0" fontId="47" fillId="6" borderId="80" xfId="0" applyFont="1" applyFill="1" applyBorder="1" applyAlignment="1" applyProtection="1">
      <alignment vertical="center"/>
    </xf>
    <xf numFmtId="0" fontId="47" fillId="6" borderId="78" xfId="0" applyFont="1" applyFill="1" applyBorder="1" applyAlignment="1" applyProtection="1">
      <alignment vertical="center"/>
    </xf>
    <xf numFmtId="0" fontId="47" fillId="6" borderId="81" xfId="0" applyFont="1" applyFill="1" applyBorder="1" applyAlignment="1" applyProtection="1">
      <alignment vertical="center"/>
    </xf>
    <xf numFmtId="0" fontId="46" fillId="18" borderId="288" xfId="0" applyFont="1" applyFill="1" applyBorder="1" applyAlignment="1" applyProtection="1">
      <alignment vertical="center"/>
    </xf>
    <xf numFmtId="0" fontId="46" fillId="18" borderId="453" xfId="0" applyFont="1" applyFill="1" applyBorder="1" applyAlignment="1" applyProtection="1">
      <alignment vertical="center"/>
    </xf>
    <xf numFmtId="0" fontId="46" fillId="18" borderId="448" xfId="0" applyFont="1" applyFill="1" applyBorder="1" applyAlignment="1" applyProtection="1">
      <alignment horizontal="center" vertical="center" wrapText="1"/>
    </xf>
    <xf numFmtId="0" fontId="18" fillId="0" borderId="63" xfId="0" applyFont="1" applyFill="1" applyBorder="1" applyAlignment="1" applyProtection="1">
      <protection locked="0"/>
    </xf>
    <xf numFmtId="0" fontId="46" fillId="18" borderId="453" xfId="0" applyFont="1" applyFill="1" applyBorder="1" applyAlignment="1" applyProtection="1">
      <alignment vertical="center" wrapText="1"/>
    </xf>
    <xf numFmtId="0" fontId="18" fillId="0" borderId="52" xfId="0" applyFont="1" applyFill="1" applyBorder="1" applyAlignment="1" applyProtection="1">
      <alignment horizontal="center" wrapText="1"/>
      <protection locked="0"/>
    </xf>
    <xf numFmtId="0" fontId="22" fillId="0" borderId="0" xfId="0" applyFont="1" applyBorder="1" applyAlignment="1" applyProtection="1">
      <alignment wrapText="1"/>
    </xf>
    <xf numFmtId="0" fontId="18" fillId="0" borderId="298" xfId="0" applyFont="1" applyFill="1" applyBorder="1" applyAlignment="1" applyProtection="1">
      <alignment horizontal="left" wrapText="1"/>
    </xf>
    <xf numFmtId="0" fontId="18" fillId="0" borderId="295" xfId="0" applyFont="1" applyFill="1" applyBorder="1" applyAlignment="1" applyProtection="1">
      <alignment horizontal="left" wrapText="1"/>
    </xf>
    <xf numFmtId="0" fontId="75" fillId="0" borderId="0" xfId="0" applyFont="1" applyBorder="1" applyAlignment="1" applyProtection="1">
      <alignment horizontal="left" vertical="center" wrapText="1"/>
    </xf>
    <xf numFmtId="49" fontId="18" fillId="0" borderId="391" xfId="0" applyNumberFormat="1" applyFont="1" applyFill="1" applyBorder="1" applyAlignment="1" applyProtection="1">
      <alignment horizontal="center" wrapText="1"/>
      <protection locked="0"/>
    </xf>
    <xf numFmtId="49" fontId="18" fillId="0" borderId="75" xfId="0" applyNumberFormat="1" applyFont="1" applyFill="1" applyBorder="1" applyAlignment="1" applyProtection="1">
      <alignment horizontal="center" wrapText="1"/>
      <protection locked="0"/>
    </xf>
    <xf numFmtId="49" fontId="18" fillId="0" borderId="392" xfId="0" applyNumberFormat="1" applyFont="1" applyFill="1" applyBorder="1" applyAlignment="1" applyProtection="1">
      <alignment horizontal="center" wrapText="1"/>
      <protection locked="0"/>
    </xf>
    <xf numFmtId="0" fontId="18" fillId="0" borderId="467" xfId="0" applyFont="1" applyBorder="1" applyAlignment="1" applyProtection="1">
      <alignment horizontal="center" wrapText="1"/>
      <protection locked="0"/>
    </xf>
    <xf numFmtId="0" fontId="18" fillId="0" borderId="468" xfId="0" applyFont="1" applyBorder="1" applyAlignment="1" applyProtection="1">
      <alignment horizontal="center" wrapText="1"/>
      <protection locked="0"/>
    </xf>
    <xf numFmtId="0" fontId="18" fillId="0" borderId="469" xfId="0" applyFont="1" applyBorder="1" applyAlignment="1" applyProtection="1">
      <alignment horizontal="center" wrapText="1"/>
      <protection locked="0"/>
    </xf>
    <xf numFmtId="0" fontId="18" fillId="0" borderId="130" xfId="0" applyFont="1" applyBorder="1" applyAlignment="1">
      <alignment vertical="center"/>
    </xf>
    <xf numFmtId="0" fontId="18" fillId="0" borderId="4" xfId="0" applyFont="1" applyBorder="1" applyAlignment="1">
      <alignment vertical="center"/>
    </xf>
    <xf numFmtId="44" fontId="3" fillId="3" borderId="98" xfId="0" applyNumberFormat="1" applyFont="1" applyFill="1" applyBorder="1" applyAlignment="1" applyProtection="1">
      <protection locked="0"/>
    </xf>
    <xf numFmtId="0" fontId="0" fillId="0" borderId="129" xfId="0" applyBorder="1"/>
    <xf numFmtId="1" fontId="6" fillId="2" borderId="472" xfId="0" applyNumberFormat="1" applyFont="1" applyFill="1" applyBorder="1" applyAlignment="1" applyProtection="1">
      <alignment vertical="center"/>
    </xf>
    <xf numFmtId="0" fontId="18" fillId="0" borderId="2" xfId="0" applyFont="1" applyFill="1" applyBorder="1" applyAlignment="1" applyProtection="1">
      <alignment wrapText="1"/>
    </xf>
    <xf numFmtId="0" fontId="18" fillId="0" borderId="2" xfId="0" applyFont="1" applyFill="1" applyBorder="1" applyProtection="1"/>
    <xf numFmtId="0" fontId="18" fillId="0" borderId="29" xfId="0" applyFont="1" applyFill="1" applyBorder="1" applyProtection="1">
      <protection locked="0"/>
    </xf>
    <xf numFmtId="0" fontId="18" fillId="0" borderId="2" xfId="0" applyFont="1" applyFill="1" applyBorder="1" applyAlignment="1" applyProtection="1"/>
    <xf numFmtId="0" fontId="18" fillId="0" borderId="12" xfId="0" applyFont="1" applyFill="1" applyBorder="1" applyProtection="1"/>
    <xf numFmtId="0" fontId="18" fillId="0" borderId="29" xfId="0" applyFont="1" applyFill="1" applyBorder="1" applyAlignment="1" applyProtection="1">
      <alignment horizontal="left"/>
      <protection locked="0"/>
    </xf>
    <xf numFmtId="0" fontId="63" fillId="0" borderId="266" xfId="0" applyFont="1" applyFill="1" applyBorder="1" applyAlignment="1" applyProtection="1"/>
    <xf numFmtId="0" fontId="18" fillId="0" borderId="128" xfId="0" applyFont="1" applyFill="1" applyBorder="1" applyProtection="1"/>
    <xf numFmtId="0" fontId="18" fillId="0" borderId="14" xfId="0" applyFont="1" applyFill="1" applyBorder="1" applyProtection="1"/>
    <xf numFmtId="0" fontId="18" fillId="0" borderId="166" xfId="0" applyFont="1" applyFill="1" applyBorder="1" applyProtection="1"/>
    <xf numFmtId="0" fontId="22" fillId="0" borderId="0" xfId="0" applyFont="1" applyFill="1" applyBorder="1" applyProtection="1"/>
    <xf numFmtId="0" fontId="43" fillId="0" borderId="2" xfId="0" applyFont="1" applyFill="1" applyBorder="1" applyProtection="1"/>
    <xf numFmtId="9" fontId="27" fillId="6" borderId="79" xfId="0" applyNumberFormat="1" applyFont="1" applyFill="1" applyBorder="1" applyAlignment="1" applyProtection="1">
      <alignment vertical="center"/>
    </xf>
    <xf numFmtId="9" fontId="25" fillId="19" borderId="248" xfId="0" applyNumberFormat="1" applyFont="1" applyFill="1" applyBorder="1" applyAlignment="1" applyProtection="1">
      <alignment vertical="center"/>
    </xf>
    <xf numFmtId="9" fontId="25" fillId="19" borderId="208" xfId="0" applyNumberFormat="1" applyFont="1" applyFill="1" applyBorder="1" applyAlignment="1" applyProtection="1">
      <alignment vertical="center"/>
    </xf>
    <xf numFmtId="9" fontId="25" fillId="19" borderId="210" xfId="0" applyNumberFormat="1" applyFont="1" applyFill="1" applyBorder="1" applyAlignment="1" applyProtection="1">
      <alignment vertical="center"/>
    </xf>
    <xf numFmtId="9" fontId="25" fillId="19" borderId="209" xfId="0" applyNumberFormat="1" applyFont="1" applyFill="1" applyBorder="1" applyAlignment="1" applyProtection="1">
      <alignment vertical="center"/>
    </xf>
    <xf numFmtId="0" fontId="55" fillId="0" borderId="0" xfId="0" applyFont="1" applyFill="1" applyBorder="1" applyAlignment="1" applyProtection="1">
      <alignment horizontal="right" vertical="center"/>
    </xf>
    <xf numFmtId="0" fontId="32" fillId="0" borderId="0" xfId="0" applyFont="1" applyFill="1" applyBorder="1" applyAlignment="1" applyProtection="1"/>
    <xf numFmtId="0" fontId="32" fillId="0" borderId="0" xfId="0" applyFont="1" applyFill="1" applyBorder="1" applyProtection="1"/>
    <xf numFmtId="42" fontId="55" fillId="0" borderId="0" xfId="0" applyNumberFormat="1" applyFont="1" applyFill="1" applyBorder="1" applyAlignment="1" applyProtection="1">
      <alignment vertical="center"/>
    </xf>
    <xf numFmtId="166" fontId="43" fillId="0" borderId="274" xfId="0" applyNumberFormat="1" applyFont="1" applyFill="1" applyBorder="1" applyProtection="1">
      <protection locked="0"/>
    </xf>
    <xf numFmtId="166" fontId="43" fillId="0" borderId="275" xfId="0" applyNumberFormat="1" applyFont="1" applyFill="1" applyBorder="1" applyProtection="1">
      <protection locked="0"/>
    </xf>
    <xf numFmtId="166" fontId="43" fillId="0" borderId="276" xfId="0" applyNumberFormat="1" applyFont="1" applyFill="1" applyBorder="1" applyProtection="1">
      <protection locked="0"/>
    </xf>
    <xf numFmtId="166" fontId="43" fillId="0" borderId="66" xfId="0" applyNumberFormat="1" applyFont="1" applyFill="1" applyBorder="1" applyProtection="1">
      <protection locked="0"/>
    </xf>
    <xf numFmtId="166" fontId="43" fillId="0" borderId="67" xfId="0" applyNumberFormat="1" applyFont="1" applyFill="1" applyBorder="1" applyProtection="1">
      <protection locked="0"/>
    </xf>
    <xf numFmtId="166" fontId="43" fillId="0" borderId="68" xfId="0" applyNumberFormat="1" applyFont="1" applyFill="1" applyBorder="1" applyProtection="1">
      <protection locked="0"/>
    </xf>
    <xf numFmtId="166" fontId="43" fillId="0" borderId="69" xfId="0" applyNumberFormat="1" applyFont="1" applyFill="1" applyBorder="1" applyProtection="1">
      <protection locked="0"/>
    </xf>
    <xf numFmtId="166" fontId="43" fillId="0" borderId="70" xfId="0" applyNumberFormat="1" applyFont="1" applyFill="1" applyBorder="1" applyProtection="1">
      <protection locked="0"/>
    </xf>
    <xf numFmtId="166" fontId="43" fillId="0" borderId="71" xfId="0" applyNumberFormat="1" applyFont="1" applyFill="1" applyBorder="1" applyProtection="1">
      <protection locked="0"/>
    </xf>
    <xf numFmtId="166" fontId="43" fillId="6" borderId="287" xfId="0" applyNumberFormat="1" applyFont="1" applyFill="1" applyBorder="1" applyProtection="1"/>
    <xf numFmtId="166" fontId="43" fillId="6" borderId="285" xfId="0" applyNumberFormat="1" applyFont="1" applyFill="1" applyBorder="1" applyProtection="1"/>
    <xf numFmtId="166" fontId="43" fillId="6" borderId="282" xfId="0" applyNumberFormat="1" applyFont="1" applyFill="1" applyBorder="1" applyProtection="1"/>
    <xf numFmtId="5" fontId="43" fillId="6" borderId="164" xfId="0" applyNumberFormat="1" applyFont="1" applyFill="1" applyBorder="1" applyAlignment="1" applyProtection="1">
      <alignment horizontal="right"/>
    </xf>
    <xf numFmtId="5" fontId="43" fillId="6" borderId="474" xfId="0" applyNumberFormat="1" applyFont="1" applyFill="1" applyBorder="1" applyAlignment="1" applyProtection="1">
      <alignment horizontal="right"/>
    </xf>
    <xf numFmtId="0" fontId="40" fillId="18" borderId="475" xfId="0" applyFont="1" applyFill="1" applyBorder="1" applyAlignment="1" applyProtection="1">
      <alignment horizontal="center"/>
    </xf>
    <xf numFmtId="5" fontId="43" fillId="18" borderId="5" xfId="0" applyNumberFormat="1" applyFont="1" applyFill="1" applyBorder="1" applyProtection="1"/>
    <xf numFmtId="166" fontId="18" fillId="6" borderId="156" xfId="0" applyNumberFormat="1" applyFont="1" applyFill="1" applyBorder="1" applyAlignment="1" applyProtection="1">
      <alignment horizontal="right" wrapText="1"/>
    </xf>
    <xf numFmtId="166" fontId="18" fillId="0" borderId="476" xfId="0" applyNumberFormat="1" applyFont="1" applyFill="1" applyBorder="1" applyAlignment="1" applyProtection="1">
      <protection locked="0"/>
    </xf>
    <xf numFmtId="166" fontId="18" fillId="0" borderId="477" xfId="0" applyNumberFormat="1" applyFont="1" applyFill="1" applyBorder="1" applyAlignment="1" applyProtection="1">
      <protection locked="0"/>
    </xf>
    <xf numFmtId="3" fontId="20" fillId="0" borderId="0" xfId="0" applyNumberFormat="1" applyFont="1" applyFill="1" applyBorder="1" applyAlignment="1" applyProtection="1">
      <alignment horizontal="center"/>
    </xf>
    <xf numFmtId="0" fontId="18" fillId="0" borderId="3" xfId="0" applyFont="1" applyFill="1" applyBorder="1" applyAlignment="1" applyProtection="1"/>
    <xf numFmtId="168" fontId="43" fillId="6" borderId="402" xfId="0" applyNumberFormat="1" applyFont="1" applyFill="1" applyBorder="1" applyAlignment="1" applyProtection="1">
      <alignment horizontal="right" vertical="center"/>
    </xf>
    <xf numFmtId="0" fontId="43" fillId="6" borderId="403" xfId="0" applyNumberFormat="1" applyFont="1" applyFill="1" applyBorder="1" applyAlignment="1" applyProtection="1">
      <alignment horizontal="right" vertical="center"/>
    </xf>
    <xf numFmtId="0" fontId="43" fillId="6" borderId="404" xfId="0" applyNumberFormat="1" applyFont="1" applyFill="1" applyBorder="1" applyAlignment="1" applyProtection="1">
      <alignment horizontal="right" vertical="center"/>
    </xf>
    <xf numFmtId="0" fontId="43" fillId="6" borderId="274" xfId="0" applyNumberFormat="1" applyFont="1" applyFill="1" applyBorder="1" applyAlignment="1" applyProtection="1">
      <alignment horizontal="right" vertical="center"/>
    </xf>
    <xf numFmtId="0" fontId="43" fillId="6" borderId="275" xfId="0" applyNumberFormat="1" applyFont="1" applyFill="1" applyBorder="1" applyAlignment="1" applyProtection="1">
      <alignment horizontal="right" vertical="center"/>
    </xf>
    <xf numFmtId="0" fontId="43" fillId="6" borderId="276" xfId="0" applyNumberFormat="1" applyFont="1" applyFill="1" applyBorder="1" applyAlignment="1" applyProtection="1">
      <alignment horizontal="right" vertical="center"/>
    </xf>
    <xf numFmtId="0" fontId="43" fillId="6" borderId="402" xfId="0" applyNumberFormat="1" applyFont="1" applyFill="1" applyBorder="1" applyAlignment="1" applyProtection="1">
      <alignment horizontal="right" vertical="center"/>
    </xf>
    <xf numFmtId="0" fontId="18" fillId="0" borderId="410" xfId="0" applyFont="1" applyFill="1" applyBorder="1" applyAlignment="1" applyProtection="1">
      <alignment horizontal="center" wrapText="1"/>
      <protection locked="0"/>
    </xf>
    <xf numFmtId="0" fontId="18" fillId="0" borderId="407" xfId="0" applyFont="1" applyFill="1" applyBorder="1" applyAlignment="1" applyProtection="1">
      <alignment horizontal="center" wrapText="1"/>
      <protection locked="0"/>
    </xf>
    <xf numFmtId="0" fontId="18" fillId="0" borderId="464" xfId="0" applyFont="1" applyFill="1" applyBorder="1" applyAlignment="1" applyProtection="1">
      <alignment horizontal="center" wrapText="1"/>
      <protection locked="0"/>
    </xf>
    <xf numFmtId="0" fontId="18" fillId="0" borderId="466" xfId="0" applyFont="1" applyFill="1" applyBorder="1" applyAlignment="1" applyProtection="1">
      <protection locked="0"/>
    </xf>
    <xf numFmtId="0" fontId="18" fillId="0" borderId="465" xfId="0" applyFont="1" applyFill="1" applyBorder="1" applyAlignment="1" applyProtection="1">
      <alignment horizontal="center" wrapText="1"/>
      <protection locked="0"/>
    </xf>
    <xf numFmtId="0" fontId="0" fillId="0" borderId="0" xfId="0" applyAlignment="1">
      <alignment vertical="center"/>
    </xf>
    <xf numFmtId="0" fontId="2" fillId="0" borderId="0" xfId="0" applyFont="1" applyAlignment="1">
      <alignment vertical="center"/>
    </xf>
    <xf numFmtId="9" fontId="0" fillId="0" borderId="0" xfId="0" applyNumberFormat="1" applyAlignment="1">
      <alignment vertical="center"/>
    </xf>
    <xf numFmtId="0" fontId="77" fillId="0" borderId="0" xfId="0" applyFont="1" applyAlignment="1">
      <alignment vertical="center"/>
    </xf>
    <xf numFmtId="0" fontId="73" fillId="0" borderId="0" xfId="0" applyFont="1" applyAlignment="1">
      <alignment vertical="center"/>
    </xf>
    <xf numFmtId="9" fontId="0" fillId="0" borderId="0" xfId="0" applyNumberFormat="1" applyAlignment="1">
      <alignment horizontal="right" vertical="center"/>
    </xf>
    <xf numFmtId="9" fontId="0" fillId="7" borderId="0" xfId="0" applyNumberFormat="1" applyFill="1"/>
    <xf numFmtId="0" fontId="0" fillId="7" borderId="0" xfId="0" applyFill="1"/>
    <xf numFmtId="9" fontId="0" fillId="27" borderId="0" xfId="0" applyNumberFormat="1" applyFill="1"/>
    <xf numFmtId="0" fontId="0" fillId="27" borderId="0" xfId="0" applyFill="1"/>
    <xf numFmtId="0" fontId="0" fillId="28" borderId="0" xfId="0" applyFill="1"/>
    <xf numFmtId="0" fontId="3" fillId="0" borderId="0" xfId="0" applyFont="1"/>
    <xf numFmtId="0" fontId="19" fillId="0" borderId="0" xfId="0" applyFont="1" applyFill="1"/>
    <xf numFmtId="0" fontId="17" fillId="0" borderId="0" xfId="0" applyFont="1" applyFill="1"/>
    <xf numFmtId="9" fontId="17" fillId="0" borderId="0" xfId="0" applyNumberFormat="1" applyFont="1" applyFill="1" applyAlignment="1">
      <alignment horizontal="left"/>
    </xf>
    <xf numFmtId="0" fontId="57" fillId="0" borderId="0" xfId="0" applyFont="1" applyFill="1" applyBorder="1"/>
    <xf numFmtId="0" fontId="57" fillId="0" borderId="0" xfId="0" applyFont="1" applyFill="1" applyBorder="1" applyAlignment="1"/>
    <xf numFmtId="0" fontId="57" fillId="0" borderId="0" xfId="0" applyFont="1" applyFill="1" applyBorder="1" applyAlignment="1">
      <alignment horizontal="left"/>
    </xf>
    <xf numFmtId="6" fontId="57" fillId="0" borderId="0" xfId="0" applyNumberFormat="1" applyFont="1" applyFill="1" applyBorder="1" applyAlignment="1">
      <alignment horizontal="left"/>
    </xf>
    <xf numFmtId="42" fontId="25" fillId="0" borderId="339" xfId="0" applyNumberFormat="1" applyFont="1" applyFill="1" applyBorder="1" applyAlignment="1" applyProtection="1">
      <alignment vertical="center"/>
    </xf>
    <xf numFmtId="0" fontId="18" fillId="0" borderId="462" xfId="0" applyFont="1" applyFill="1" applyBorder="1" applyProtection="1"/>
    <xf numFmtId="0" fontId="18" fillId="0" borderId="463" xfId="0" applyFont="1" applyFill="1" applyBorder="1" applyProtection="1"/>
    <xf numFmtId="44" fontId="25" fillId="6" borderId="454" xfId="0" applyNumberFormat="1" applyFont="1" applyFill="1" applyBorder="1" applyAlignment="1" applyProtection="1">
      <alignment vertical="center"/>
    </xf>
    <xf numFmtId="0" fontId="58" fillId="0" borderId="29" xfId="0" applyFont="1" applyBorder="1" applyProtection="1"/>
    <xf numFmtId="0" fontId="18" fillId="0" borderId="317" xfId="0" applyFont="1" applyFill="1" applyBorder="1" applyAlignment="1" applyProtection="1">
      <alignment horizontal="center" wrapText="1"/>
      <protection locked="0"/>
    </xf>
    <xf numFmtId="166" fontId="18" fillId="0" borderId="317" xfId="0" applyNumberFormat="1" applyFont="1" applyFill="1" applyBorder="1" applyAlignment="1" applyProtection="1">
      <alignment horizontal="right" wrapText="1"/>
      <protection locked="0"/>
    </xf>
    <xf numFmtId="9" fontId="18" fillId="0" borderId="317" xfId="0" applyNumberFormat="1" applyFont="1" applyFill="1" applyBorder="1" applyAlignment="1" applyProtection="1">
      <alignment horizontal="right" wrapText="1"/>
      <protection locked="0"/>
    </xf>
    <xf numFmtId="166" fontId="18" fillId="6" borderId="317" xfId="0" applyNumberFormat="1" applyFont="1" applyFill="1" applyBorder="1" applyAlignment="1" applyProtection="1">
      <alignment horizontal="right" wrapText="1"/>
    </xf>
    <xf numFmtId="166" fontId="18" fillId="6" borderId="318" xfId="0" applyNumberFormat="1" applyFont="1" applyFill="1" applyBorder="1" applyAlignment="1" applyProtection="1">
      <alignment horizontal="right" wrapText="1"/>
    </xf>
    <xf numFmtId="0" fontId="18" fillId="0" borderId="317" xfId="0" applyFont="1" applyFill="1" applyBorder="1" applyAlignment="1" applyProtection="1">
      <alignment horizontal="center"/>
      <protection locked="0"/>
    </xf>
    <xf numFmtId="166" fontId="18" fillId="0" borderId="485" xfId="0" applyNumberFormat="1" applyFont="1" applyFill="1" applyBorder="1" applyAlignment="1" applyProtection="1">
      <protection locked="0"/>
    </xf>
    <xf numFmtId="6" fontId="18" fillId="0" borderId="316" xfId="0" applyNumberFormat="1" applyFont="1" applyFill="1" applyBorder="1" applyAlignment="1" applyProtection="1">
      <alignment horizontal="right"/>
      <protection locked="0"/>
    </xf>
    <xf numFmtId="6" fontId="18" fillId="0" borderId="317" xfId="0" applyNumberFormat="1" applyFont="1" applyFill="1" applyBorder="1" applyAlignment="1" applyProtection="1">
      <alignment horizontal="right"/>
      <protection locked="0"/>
    </xf>
    <xf numFmtId="6" fontId="18" fillId="0" borderId="318" xfId="0" applyNumberFormat="1" applyFont="1" applyFill="1" applyBorder="1" applyAlignment="1" applyProtection="1">
      <alignment horizontal="right"/>
      <protection locked="0"/>
    </xf>
    <xf numFmtId="166" fontId="46" fillId="6" borderId="483" xfId="0" applyNumberFormat="1" applyFont="1" applyFill="1" applyBorder="1" applyAlignment="1" applyProtection="1">
      <alignment horizontal="center" wrapText="1"/>
    </xf>
    <xf numFmtId="166" fontId="46" fillId="6" borderId="484" xfId="0" applyNumberFormat="1" applyFont="1" applyFill="1" applyBorder="1" applyAlignment="1" applyProtection="1">
      <alignment horizontal="center" wrapText="1"/>
    </xf>
    <xf numFmtId="5" fontId="43" fillId="0" borderId="487" xfId="0" applyNumberFormat="1" applyFont="1" applyFill="1" applyBorder="1" applyProtection="1">
      <protection locked="0"/>
    </xf>
    <xf numFmtId="5" fontId="43" fillId="0" borderId="488" xfId="0" applyNumberFormat="1" applyFont="1" applyFill="1" applyBorder="1" applyProtection="1">
      <protection locked="0"/>
    </xf>
    <xf numFmtId="5" fontId="43" fillId="0" borderId="489" xfId="0" applyNumberFormat="1" applyFont="1" applyFill="1" applyBorder="1" applyProtection="1">
      <protection locked="0"/>
    </xf>
    <xf numFmtId="5" fontId="43" fillId="0" borderId="66" xfId="0" applyNumberFormat="1" applyFont="1" applyFill="1" applyBorder="1" applyProtection="1">
      <protection locked="0"/>
    </xf>
    <xf numFmtId="5" fontId="43" fillId="0" borderId="67" xfId="0" applyNumberFormat="1" applyFont="1" applyFill="1" applyBorder="1" applyProtection="1">
      <protection locked="0"/>
    </xf>
    <xf numFmtId="5" fontId="43" fillId="0" borderId="68" xfId="0" applyNumberFormat="1" applyFont="1" applyFill="1" applyBorder="1" applyProtection="1">
      <protection locked="0"/>
    </xf>
    <xf numFmtId="5" fontId="43" fillId="0" borderId="69" xfId="0" applyNumberFormat="1" applyFont="1" applyFill="1" applyBorder="1" applyProtection="1">
      <protection locked="0"/>
    </xf>
    <xf numFmtId="5" fontId="43" fillId="0" borderId="70" xfId="0" applyNumberFormat="1" applyFont="1" applyFill="1" applyBorder="1" applyProtection="1">
      <protection locked="0"/>
    </xf>
    <xf numFmtId="5" fontId="43" fillId="0" borderId="71" xfId="0" applyNumberFormat="1" applyFont="1" applyFill="1" applyBorder="1" applyProtection="1">
      <protection locked="0"/>
    </xf>
    <xf numFmtId="0" fontId="17" fillId="0" borderId="0" xfId="0" applyFont="1" applyFill="1" applyAlignment="1" applyProtection="1">
      <alignment horizontal="right" vertical="center"/>
    </xf>
    <xf numFmtId="166" fontId="43" fillId="8" borderId="38" xfId="0" applyNumberFormat="1" applyFont="1" applyFill="1" applyBorder="1" applyAlignment="1" applyProtection="1">
      <alignment vertical="center"/>
    </xf>
    <xf numFmtId="6" fontId="43" fillId="0" borderId="324" xfId="0" applyNumberFormat="1" applyFont="1" applyFill="1" applyBorder="1" applyAlignment="1" applyProtection="1">
      <alignment horizontal="right" vertical="center"/>
      <protection locked="0"/>
    </xf>
    <xf numFmtId="6" fontId="22" fillId="6" borderId="495" xfId="0" applyNumberFormat="1" applyFont="1" applyFill="1" applyBorder="1" applyAlignment="1" applyProtection="1"/>
    <xf numFmtId="0" fontId="18" fillId="0" borderId="509" xfId="0" applyFont="1" applyFill="1" applyBorder="1" applyAlignment="1" applyProtection="1">
      <alignment horizontal="center" vertical="top" wrapText="1"/>
      <protection locked="0"/>
    </xf>
    <xf numFmtId="0" fontId="46" fillId="0" borderId="0" xfId="0" applyFont="1" applyFill="1" applyBorder="1" applyAlignment="1" applyProtection="1"/>
    <xf numFmtId="0" fontId="66" fillId="0" borderId="0" xfId="0" applyFont="1" applyFill="1" applyBorder="1" applyAlignment="1" applyProtection="1">
      <alignment horizontal="right" vertical="center"/>
    </xf>
    <xf numFmtId="0" fontId="18" fillId="0" borderId="78" xfId="0" applyFont="1" applyFill="1" applyBorder="1" applyAlignment="1" applyProtection="1">
      <protection locked="0"/>
    </xf>
    <xf numFmtId="0" fontId="18" fillId="0" borderId="6" xfId="0" applyFont="1" applyFill="1" applyBorder="1" applyAlignment="1" applyProtection="1">
      <protection locked="0"/>
    </xf>
    <xf numFmtId="0" fontId="18" fillId="0" borderId="6" xfId="0" applyFont="1" applyFill="1" applyBorder="1" applyProtection="1">
      <protection locked="0"/>
    </xf>
    <xf numFmtId="0" fontId="18" fillId="0" borderId="479" xfId="0" applyFont="1" applyFill="1" applyBorder="1" applyAlignment="1" applyProtection="1">
      <protection locked="0"/>
    </xf>
    <xf numFmtId="0" fontId="18" fillId="0" borderId="61" xfId="0" applyFont="1" applyFill="1" applyBorder="1" applyAlignment="1" applyProtection="1">
      <protection locked="0"/>
    </xf>
    <xf numFmtId="0" fontId="18" fillId="0" borderId="62" xfId="0" applyFont="1" applyBorder="1" applyAlignment="1" applyProtection="1">
      <protection locked="0"/>
    </xf>
    <xf numFmtId="0" fontId="18" fillId="0" borderId="155" xfId="0" applyFont="1" applyBorder="1" applyAlignment="1" applyProtection="1">
      <protection locked="0"/>
    </xf>
    <xf numFmtId="0" fontId="18" fillId="0" borderId="61" xfId="0" applyFont="1" applyBorder="1" applyAlignment="1" applyProtection="1">
      <protection locked="0"/>
    </xf>
    <xf numFmtId="0" fontId="18" fillId="18" borderId="288" xfId="0" applyFont="1" applyFill="1" applyBorder="1" applyAlignment="1" applyProtection="1">
      <alignment wrapText="1"/>
    </xf>
    <xf numFmtId="0" fontId="18" fillId="18" borderId="448" xfId="0" applyFont="1" applyFill="1" applyBorder="1" applyAlignment="1" applyProtection="1">
      <alignment wrapText="1"/>
    </xf>
    <xf numFmtId="0" fontId="18" fillId="0" borderId="168" xfId="0" applyFont="1" applyBorder="1" applyProtection="1"/>
    <xf numFmtId="0" fontId="18" fillId="0" borderId="169" xfId="0" applyFont="1" applyBorder="1" applyProtection="1"/>
    <xf numFmtId="0" fontId="18" fillId="0" borderId="171" xfId="0" applyFont="1" applyBorder="1" applyProtection="1"/>
    <xf numFmtId="0" fontId="18" fillId="0" borderId="0" xfId="0" applyFont="1" applyFill="1" applyBorder="1" applyAlignment="1" applyProtection="1">
      <alignment horizontal="left"/>
    </xf>
    <xf numFmtId="0" fontId="19" fillId="0" borderId="0" xfId="0" applyFont="1" applyBorder="1" applyAlignment="1" applyProtection="1"/>
    <xf numFmtId="0" fontId="18" fillId="0" borderId="0" xfId="0" applyFont="1" applyBorder="1" applyAlignment="1" applyProtection="1">
      <alignment horizontal="left" indent="1"/>
    </xf>
    <xf numFmtId="0" fontId="18" fillId="0" borderId="0" xfId="0" applyFont="1" applyBorder="1" applyAlignment="1" applyProtection="1"/>
    <xf numFmtId="0" fontId="18" fillId="0" borderId="0" xfId="0" applyFont="1" applyFill="1" applyBorder="1" applyAlignment="1" applyProtection="1">
      <alignment horizontal="right"/>
    </xf>
    <xf numFmtId="0" fontId="18" fillId="0" borderId="6" xfId="0" applyFont="1" applyFill="1" applyBorder="1" applyProtection="1"/>
    <xf numFmtId="0" fontId="18" fillId="0" borderId="19" xfId="0" applyFont="1" applyFill="1" applyBorder="1" applyAlignment="1" applyProtection="1">
      <alignment horizontal="left"/>
    </xf>
    <xf numFmtId="0" fontId="0" fillId="0" borderId="0" xfId="0" applyProtection="1"/>
    <xf numFmtId="0" fontId="18" fillId="0" borderId="0" xfId="0" applyFont="1" applyFill="1" applyBorder="1" applyAlignment="1" applyProtection="1">
      <alignment horizontal="center" vertical="center"/>
    </xf>
    <xf numFmtId="0" fontId="19" fillId="0" borderId="94" xfId="0" applyFont="1" applyBorder="1" applyAlignment="1" applyProtection="1"/>
    <xf numFmtId="0" fontId="22" fillId="0" borderId="94" xfId="0" applyFont="1" applyFill="1" applyBorder="1" applyAlignment="1" applyProtection="1"/>
    <xf numFmtId="0" fontId="22" fillId="0" borderId="0" xfId="0" applyFont="1" applyBorder="1" applyAlignment="1" applyProtection="1">
      <alignment horizontal="left" indent="1"/>
    </xf>
    <xf numFmtId="0" fontId="18" fillId="0" borderId="0" xfId="0" applyFont="1" applyFill="1" applyBorder="1" applyAlignment="1" applyProtection="1">
      <alignment horizontal="left" indent="1"/>
    </xf>
    <xf numFmtId="0" fontId="18" fillId="0" borderId="0" xfId="0" applyFont="1" applyFill="1" applyBorder="1" applyAlignment="1" applyProtection="1">
      <alignment horizontal="right" vertical="center"/>
    </xf>
    <xf numFmtId="0" fontId="0" fillId="0" borderId="0" xfId="0" applyFont="1" applyFill="1" applyProtection="1"/>
    <xf numFmtId="0" fontId="18" fillId="0" borderId="0" xfId="0" applyFont="1" applyFill="1" applyBorder="1" applyAlignment="1" applyProtection="1">
      <alignment vertical="center"/>
    </xf>
    <xf numFmtId="0" fontId="18" fillId="0" borderId="78" xfId="0" applyFont="1" applyFill="1" applyBorder="1" applyAlignment="1" applyProtection="1">
      <alignment vertical="center"/>
    </xf>
    <xf numFmtId="0" fontId="18" fillId="0" borderId="25" xfId="0" applyFont="1" applyFill="1" applyBorder="1" applyAlignment="1" applyProtection="1">
      <alignment horizontal="center" vertical="center"/>
    </xf>
    <xf numFmtId="0" fontId="18" fillId="0" borderId="26" xfId="0"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vertical="top" wrapText="1"/>
    </xf>
    <xf numFmtId="0" fontId="18" fillId="0" borderId="0" xfId="0" applyFont="1" applyFill="1" applyBorder="1" applyAlignment="1" applyProtection="1">
      <alignment horizontal="left" vertical="top"/>
    </xf>
    <xf numFmtId="0" fontId="18" fillId="0" borderId="0" xfId="0" applyFont="1" applyBorder="1" applyAlignment="1" applyProtection="1">
      <alignment horizontal="left" vertical="top"/>
    </xf>
    <xf numFmtId="0" fontId="17" fillId="0" borderId="0" xfId="0" applyFont="1" applyFill="1" applyProtection="1"/>
    <xf numFmtId="0" fontId="55" fillId="0" borderId="2" xfId="0" applyFont="1" applyFill="1" applyBorder="1" applyAlignment="1" applyProtection="1">
      <alignment horizontal="center" vertical="top"/>
    </xf>
    <xf numFmtId="0" fontId="51" fillId="0" borderId="0" xfId="0" applyFont="1" applyFill="1" applyBorder="1" applyAlignment="1" applyProtection="1">
      <alignment vertical="top" wrapText="1"/>
    </xf>
    <xf numFmtId="0" fontId="18" fillId="9" borderId="148" xfId="0" applyFont="1" applyFill="1" applyBorder="1" applyProtection="1"/>
    <xf numFmtId="0" fontId="49" fillId="0" borderId="0" xfId="0" applyFont="1" applyBorder="1" applyProtection="1"/>
    <xf numFmtId="0" fontId="18" fillId="0" borderId="0" xfId="0" applyFont="1" applyBorder="1" applyAlignment="1" applyProtection="1">
      <alignment horizontal="righ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8" fillId="0" borderId="165" xfId="0" applyFont="1" applyBorder="1" applyProtection="1"/>
    <xf numFmtId="0" fontId="18" fillId="0" borderId="166" xfId="0" applyFont="1" applyBorder="1" applyProtection="1"/>
    <xf numFmtId="9" fontId="18" fillId="0" borderId="166" xfId="0" applyNumberFormat="1" applyFont="1" applyFill="1" applyBorder="1" applyProtection="1"/>
    <xf numFmtId="0" fontId="18" fillId="0" borderId="79" xfId="0" applyFont="1" applyFill="1" applyBorder="1" applyProtection="1">
      <protection locked="0"/>
    </xf>
    <xf numFmtId="0" fontId="54" fillId="0" borderId="6" xfId="0" applyFont="1" applyFill="1" applyBorder="1" applyAlignment="1" applyProtection="1">
      <alignment horizontal="left"/>
      <protection locked="0"/>
    </xf>
    <xf numFmtId="0" fontId="18" fillId="0" borderId="79"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7" fillId="0" borderId="0" xfId="0" applyFont="1" applyFill="1" applyProtection="1">
      <protection locked="0"/>
    </xf>
    <xf numFmtId="0" fontId="18" fillId="0" borderId="170" xfId="0" applyFont="1" applyBorder="1" applyProtection="1"/>
    <xf numFmtId="0" fontId="18" fillId="0" borderId="172" xfId="0" applyFont="1" applyBorder="1" applyProtection="1"/>
    <xf numFmtId="0" fontId="18" fillId="0" borderId="167" xfId="0" applyFont="1" applyBorder="1" applyProtection="1"/>
    <xf numFmtId="0" fontId="0" fillId="0" borderId="0" xfId="0" applyFont="1" applyProtection="1">
      <protection locked="0"/>
    </xf>
    <xf numFmtId="0" fontId="17" fillId="0" borderId="195" xfId="0" applyFont="1" applyBorder="1" applyAlignment="1" applyProtection="1">
      <alignment horizontal="center"/>
      <protection locked="0"/>
    </xf>
    <xf numFmtId="0" fontId="17" fillId="0" borderId="182" xfId="0" applyFont="1" applyFill="1" applyBorder="1" applyAlignment="1" applyProtection="1">
      <alignment horizontal="center"/>
      <protection locked="0"/>
    </xf>
    <xf numFmtId="0" fontId="0" fillId="0" borderId="182" xfId="0" applyFont="1" applyFill="1" applyBorder="1" applyAlignment="1" applyProtection="1">
      <alignment horizontal="center"/>
      <protection locked="0"/>
    </xf>
    <xf numFmtId="0" fontId="17" fillId="0" borderId="67" xfId="0" applyFont="1" applyFill="1" applyBorder="1" applyAlignment="1" applyProtection="1">
      <alignment horizontal="center"/>
      <protection locked="0"/>
    </xf>
    <xf numFmtId="0" fontId="0" fillId="0" borderId="67" xfId="0" applyFont="1" applyFill="1" applyBorder="1" applyAlignment="1" applyProtection="1">
      <alignment horizontal="center"/>
      <protection locked="0"/>
    </xf>
    <xf numFmtId="0" fontId="17" fillId="0" borderId="112" xfId="0" applyFont="1" applyBorder="1" applyAlignment="1" applyProtection="1">
      <alignment horizontal="center"/>
      <protection locked="0"/>
    </xf>
    <xf numFmtId="0" fontId="17" fillId="0" borderId="76" xfId="0" applyFont="1" applyFill="1" applyBorder="1" applyAlignment="1" applyProtection="1">
      <alignment horizontal="center"/>
      <protection locked="0"/>
    </xf>
    <xf numFmtId="0" fontId="0" fillId="0" borderId="76" xfId="0" applyFont="1" applyFill="1" applyBorder="1" applyAlignment="1" applyProtection="1">
      <alignment horizontal="center"/>
      <protection locked="0"/>
    </xf>
    <xf numFmtId="0" fontId="18" fillId="0" borderId="195" xfId="0" applyFont="1" applyBorder="1" applyAlignment="1" applyProtection="1">
      <alignment horizontal="center"/>
      <protection locked="0"/>
    </xf>
    <xf numFmtId="0" fontId="18" fillId="0" borderId="182" xfId="0" applyFont="1" applyBorder="1" applyAlignment="1" applyProtection="1">
      <alignment horizontal="center"/>
      <protection locked="0"/>
    </xf>
    <xf numFmtId="0" fontId="18" fillId="0" borderId="194" xfId="0" applyFont="1" applyBorder="1" applyAlignment="1" applyProtection="1">
      <alignment horizontal="center"/>
      <protection locked="0"/>
    </xf>
    <xf numFmtId="0" fontId="18" fillId="0" borderId="70" xfId="0" applyFont="1" applyBorder="1" applyAlignment="1" applyProtection="1">
      <alignment horizontal="center"/>
      <protection locked="0"/>
    </xf>
    <xf numFmtId="0" fontId="18" fillId="0" borderId="43" xfId="0" applyFont="1" applyBorder="1" applyProtection="1"/>
    <xf numFmtId="0" fontId="2" fillId="18" borderId="9" xfId="0" applyFont="1" applyFill="1" applyBorder="1" applyAlignment="1" applyProtection="1">
      <alignment horizontal="center" wrapText="1"/>
    </xf>
    <xf numFmtId="0" fontId="17" fillId="18" borderId="196" xfId="0" applyFont="1" applyFill="1" applyBorder="1" applyProtection="1"/>
    <xf numFmtId="0" fontId="17" fillId="18" borderId="157" xfId="0" applyFont="1" applyFill="1" applyBorder="1" applyProtection="1"/>
    <xf numFmtId="0" fontId="0" fillId="18" borderId="157" xfId="0" applyFont="1" applyFill="1" applyBorder="1" applyProtection="1"/>
    <xf numFmtId="0" fontId="18" fillId="0" borderId="44" xfId="0" applyFont="1" applyBorder="1" applyProtection="1"/>
    <xf numFmtId="9" fontId="42" fillId="5" borderId="96" xfId="0" applyNumberFormat="1" applyFont="1" applyFill="1" applyBorder="1" applyAlignment="1" applyProtection="1">
      <alignment horizontal="center" vertical="center" wrapText="1"/>
    </xf>
    <xf numFmtId="9" fontId="42" fillId="18" borderId="191" xfId="0" applyNumberFormat="1" applyFont="1" applyFill="1" applyBorder="1" applyAlignment="1" applyProtection="1">
      <alignment horizontal="center" vertical="center" wrapText="1"/>
    </xf>
    <xf numFmtId="0" fontId="18" fillId="6" borderId="197" xfId="0" applyFont="1" applyFill="1" applyBorder="1" applyAlignment="1" applyProtection="1">
      <alignment horizontal="center"/>
    </xf>
    <xf numFmtId="0" fontId="18" fillId="6" borderId="198" xfId="0" applyFont="1" applyFill="1" applyBorder="1" applyAlignment="1" applyProtection="1">
      <alignment horizontal="center"/>
    </xf>
    <xf numFmtId="0" fontId="0" fillId="6" borderId="198" xfId="0" applyFont="1" applyFill="1" applyBorder="1" applyAlignment="1" applyProtection="1">
      <alignment horizontal="center"/>
    </xf>
    <xf numFmtId="0" fontId="22" fillId="6" borderId="95" xfId="0" applyFont="1" applyFill="1" applyBorder="1" applyAlignment="1" applyProtection="1">
      <alignment horizontal="center"/>
    </xf>
    <xf numFmtId="9" fontId="42" fillId="18" borderId="199" xfId="0" applyNumberFormat="1" applyFont="1" applyFill="1" applyBorder="1" applyAlignment="1" applyProtection="1">
      <alignment horizontal="center" vertical="center" wrapText="1"/>
    </xf>
    <xf numFmtId="9" fontId="42" fillId="18" borderId="200" xfId="0" applyNumberFormat="1" applyFont="1" applyFill="1" applyBorder="1" applyAlignment="1" applyProtection="1">
      <alignment horizontal="center" vertical="center" wrapText="1"/>
    </xf>
    <xf numFmtId="9" fontId="42" fillId="18" borderId="1" xfId="0" applyNumberFormat="1" applyFont="1" applyFill="1" applyBorder="1" applyAlignment="1" applyProtection="1">
      <alignment horizontal="center" vertical="center" wrapText="1"/>
    </xf>
    <xf numFmtId="0" fontId="18" fillId="6" borderId="201" xfId="0" applyFont="1" applyFill="1" applyBorder="1" applyAlignment="1" applyProtection="1">
      <alignment horizontal="center"/>
    </xf>
    <xf numFmtId="0" fontId="18" fillId="6" borderId="180" xfId="0" applyFont="1" applyFill="1" applyBorder="1" applyAlignment="1" applyProtection="1">
      <alignment horizontal="center"/>
    </xf>
    <xf numFmtId="0" fontId="0" fillId="6" borderId="180" xfId="0" applyFont="1" applyFill="1" applyBorder="1" applyAlignment="1" applyProtection="1">
      <alignment horizontal="center"/>
    </xf>
    <xf numFmtId="9" fontId="42" fillId="23" borderId="9" xfId="0" applyNumberFormat="1" applyFont="1" applyFill="1" applyBorder="1" applyAlignment="1" applyProtection="1">
      <alignment horizontal="center" vertical="center" wrapText="1"/>
    </xf>
    <xf numFmtId="0" fontId="18" fillId="23" borderId="7" xfId="0" applyFont="1" applyFill="1" applyBorder="1" applyAlignment="1" applyProtection="1">
      <alignment horizontal="center"/>
    </xf>
    <xf numFmtId="0" fontId="0" fillId="23" borderId="7" xfId="0" applyFont="1" applyFill="1" applyBorder="1" applyAlignment="1" applyProtection="1">
      <alignment horizontal="center"/>
    </xf>
    <xf numFmtId="9" fontId="42" fillId="18" borderId="202" xfId="0" applyNumberFormat="1" applyFont="1" applyFill="1" applyBorder="1" applyAlignment="1" applyProtection="1">
      <alignment horizontal="center" vertical="center" wrapText="1"/>
    </xf>
    <xf numFmtId="0" fontId="18" fillId="6" borderId="3" xfId="0" applyFont="1" applyFill="1" applyBorder="1" applyAlignment="1" applyProtection="1">
      <alignment horizontal="center"/>
    </xf>
    <xf numFmtId="0" fontId="2" fillId="18" borderId="200" xfId="0" applyFont="1" applyFill="1" applyBorder="1" applyAlignment="1" applyProtection="1">
      <alignment horizontal="center" vertical="center"/>
    </xf>
    <xf numFmtId="0" fontId="22" fillId="23" borderId="193" xfId="0" applyFont="1" applyFill="1" applyBorder="1" applyAlignment="1" applyProtection="1">
      <alignment horizontal="center"/>
    </xf>
    <xf numFmtId="0" fontId="18" fillId="0" borderId="45" xfId="0" applyFont="1" applyBorder="1" applyProtection="1"/>
    <xf numFmtId="0" fontId="18" fillId="0" borderId="46" xfId="0" applyFont="1" applyBorder="1" applyProtection="1"/>
    <xf numFmtId="0" fontId="18" fillId="0" borderId="47" xfId="0" applyFont="1" applyBorder="1" applyProtection="1"/>
    <xf numFmtId="0" fontId="43" fillId="0" borderId="107" xfId="0" applyFont="1" applyFill="1" applyBorder="1" applyAlignment="1" applyProtection="1">
      <protection locked="0"/>
    </xf>
    <xf numFmtId="0" fontId="3" fillId="0" borderId="182" xfId="0" applyFont="1" applyFill="1" applyBorder="1" applyAlignment="1" applyProtection="1">
      <alignment horizontal="center"/>
      <protection locked="0"/>
    </xf>
    <xf numFmtId="0" fontId="43" fillId="0" borderId="105" xfId="0" applyFont="1" applyFill="1" applyBorder="1" applyAlignment="1" applyProtection="1">
      <protection locked="0"/>
    </xf>
    <xf numFmtId="0" fontId="43" fillId="0" borderId="67" xfId="0" applyFont="1" applyFill="1" applyBorder="1" applyAlignment="1" applyProtection="1">
      <alignment horizontal="center"/>
      <protection locked="0"/>
    </xf>
    <xf numFmtId="0" fontId="3" fillId="0" borderId="67" xfId="0" applyFont="1" applyFill="1" applyBorder="1" applyAlignment="1" applyProtection="1">
      <alignment horizontal="center"/>
      <protection locked="0"/>
    </xf>
    <xf numFmtId="0" fontId="44" fillId="0" borderId="67" xfId="0" applyFont="1" applyFill="1" applyBorder="1" applyAlignment="1" applyProtection="1">
      <alignment horizontal="center"/>
      <protection locked="0"/>
    </xf>
    <xf numFmtId="0" fontId="3" fillId="0" borderId="168" xfId="0" applyFont="1" applyBorder="1" applyProtection="1"/>
    <xf numFmtId="0" fontId="3" fillId="0" borderId="169" xfId="0" applyFont="1" applyBorder="1" applyProtection="1"/>
    <xf numFmtId="0" fontId="3" fillId="0" borderId="169" xfId="0" applyFont="1" applyFill="1" applyBorder="1" applyProtection="1"/>
    <xf numFmtId="0" fontId="3" fillId="0" borderId="170" xfId="0" applyFont="1" applyBorder="1" applyProtection="1"/>
    <xf numFmtId="0" fontId="3" fillId="0" borderId="171" xfId="0" applyFont="1" applyBorder="1" applyProtection="1"/>
    <xf numFmtId="0" fontId="3" fillId="0" borderId="172" xfId="0" applyFont="1" applyBorder="1" applyProtection="1"/>
    <xf numFmtId="0" fontId="3" fillId="0" borderId="0" xfId="0" applyFont="1" applyBorder="1" applyProtection="1"/>
    <xf numFmtId="0" fontId="3" fillId="0" borderId="0" xfId="0" applyFont="1" applyFill="1" applyBorder="1" applyAlignment="1" applyProtection="1"/>
    <xf numFmtId="0" fontId="3" fillId="0" borderId="171" xfId="0" applyFont="1" applyBorder="1" applyAlignment="1" applyProtection="1">
      <alignment vertical="center"/>
    </xf>
    <xf numFmtId="0" fontId="42" fillId="18" borderId="188" xfId="0" applyFont="1" applyFill="1" applyBorder="1" applyAlignment="1" applyProtection="1">
      <alignment horizontal="center" vertical="center" wrapText="1"/>
    </xf>
    <xf numFmtId="0" fontId="42" fillId="18" borderId="204" xfId="0" applyFont="1" applyFill="1" applyBorder="1" applyAlignment="1" applyProtection="1">
      <alignment horizontal="center" vertical="center"/>
    </xf>
    <xf numFmtId="9" fontId="42" fillId="18" borderId="189" xfId="0" applyNumberFormat="1" applyFont="1" applyFill="1" applyBorder="1" applyAlignment="1" applyProtection="1">
      <alignment horizontal="center" vertical="center" wrapText="1"/>
    </xf>
    <xf numFmtId="9" fontId="45" fillId="18" borderId="189" xfId="0" applyNumberFormat="1" applyFont="1" applyFill="1" applyBorder="1" applyAlignment="1" applyProtection="1">
      <alignment horizontal="center" vertical="center" wrapText="1"/>
    </xf>
    <xf numFmtId="9" fontId="42" fillId="18" borderId="204" xfId="0" applyNumberFormat="1" applyFont="1" applyFill="1" applyBorder="1" applyAlignment="1" applyProtection="1">
      <alignment horizontal="center" vertical="center" wrapText="1"/>
    </xf>
    <xf numFmtId="9" fontId="42" fillId="18" borderId="205" xfId="0" applyNumberFormat="1" applyFont="1" applyFill="1" applyBorder="1" applyAlignment="1" applyProtection="1">
      <alignment horizontal="center" vertical="center" wrapText="1"/>
    </xf>
    <xf numFmtId="9" fontId="42" fillId="18" borderId="108" xfId="0" applyNumberFormat="1" applyFont="1" applyFill="1" applyBorder="1" applyAlignment="1" applyProtection="1">
      <alignment horizontal="center" vertical="center" wrapText="1"/>
    </xf>
    <xf numFmtId="0" fontId="3" fillId="0" borderId="172" xfId="0" applyFont="1" applyBorder="1" applyAlignment="1" applyProtection="1">
      <alignment vertical="center"/>
    </xf>
    <xf numFmtId="0" fontId="3" fillId="6" borderId="203" xfId="0" applyFont="1" applyFill="1" applyBorder="1" applyAlignment="1" applyProtection="1">
      <alignment horizontal="center"/>
    </xf>
    <xf numFmtId="0" fontId="3" fillId="6" borderId="123" xfId="0" applyFont="1" applyFill="1" applyBorder="1" applyAlignment="1" applyProtection="1">
      <alignment horizontal="center"/>
    </xf>
    <xf numFmtId="0" fontId="1" fillId="6" borderId="123" xfId="0" applyFont="1" applyFill="1" applyBorder="1" applyAlignment="1" applyProtection="1">
      <alignment horizontal="center"/>
    </xf>
    <xf numFmtId="0" fontId="1" fillId="6" borderId="119" xfId="0" applyFont="1" applyFill="1" applyBorder="1" applyAlignment="1" applyProtection="1">
      <alignment horizontal="center"/>
    </xf>
    <xf numFmtId="0" fontId="6" fillId="6" borderId="113" xfId="0" applyFont="1" applyFill="1" applyBorder="1" applyAlignment="1" applyProtection="1">
      <alignment horizontal="center"/>
    </xf>
    <xf numFmtId="0" fontId="3" fillId="6" borderId="186" xfId="0" applyFont="1" applyFill="1" applyBorder="1" applyAlignment="1" applyProtection="1">
      <alignment horizontal="center"/>
    </xf>
    <xf numFmtId="0" fontId="3" fillId="6" borderId="187" xfId="0" applyFont="1" applyFill="1" applyBorder="1" applyAlignment="1" applyProtection="1">
      <alignment horizontal="center"/>
    </xf>
    <xf numFmtId="0" fontId="6" fillId="6" borderId="148" xfId="0" applyFont="1" applyFill="1" applyBorder="1" applyAlignment="1" applyProtection="1">
      <alignment horizontal="center"/>
    </xf>
    <xf numFmtId="0" fontId="3" fillId="0" borderId="166" xfId="0" applyFont="1" applyBorder="1" applyProtection="1"/>
    <xf numFmtId="0" fontId="3" fillId="0" borderId="167"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19" fillId="0" borderId="0" xfId="0" applyFont="1" applyFill="1" applyBorder="1" applyAlignment="1" applyProtection="1"/>
    <xf numFmtId="0" fontId="17" fillId="6" borderId="6" xfId="0" applyNumberFormat="1" applyFont="1" applyFill="1" applyBorder="1" applyAlignment="1" applyProtection="1"/>
    <xf numFmtId="0" fontId="0" fillId="6" borderId="6" xfId="0" applyFill="1" applyBorder="1" applyProtection="1"/>
    <xf numFmtId="0" fontId="2" fillId="0" borderId="0" xfId="0" applyFont="1" applyFill="1" applyBorder="1" applyProtection="1"/>
    <xf numFmtId="0" fontId="3" fillId="0" borderId="34" xfId="0" applyFont="1" applyBorder="1" applyAlignment="1" applyProtection="1">
      <alignment vertical="center" wrapText="1"/>
    </xf>
    <xf numFmtId="0" fontId="3" fillId="0" borderId="33" xfId="0" applyFont="1" applyBorder="1" applyAlignment="1" applyProtection="1">
      <alignment vertical="center"/>
    </xf>
    <xf numFmtId="0" fontId="17" fillId="0" borderId="431" xfId="0" applyFont="1" applyFill="1" applyBorder="1" applyAlignment="1" applyProtection="1">
      <alignment horizontal="center"/>
    </xf>
    <xf numFmtId="0" fontId="22" fillId="18" borderId="115" xfId="0" applyFont="1" applyFill="1" applyBorder="1" applyAlignment="1" applyProtection="1">
      <alignment vertical="center"/>
    </xf>
    <xf numFmtId="0" fontId="3" fillId="0" borderId="35" xfId="0" applyFont="1" applyBorder="1" applyAlignment="1" applyProtection="1">
      <alignment vertical="center"/>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0" xfId="0" applyFont="1" applyFill="1" applyBorder="1" applyProtection="1"/>
    <xf numFmtId="0" fontId="1" fillId="0" borderId="34" xfId="0" applyFont="1" applyFill="1" applyBorder="1" applyProtection="1"/>
    <xf numFmtId="0" fontId="2" fillId="0" borderId="0" xfId="0" applyFont="1" applyFill="1" applyAlignment="1" applyProtection="1">
      <alignment horizontal="right"/>
    </xf>
    <xf numFmtId="0" fontId="1" fillId="6" borderId="258" xfId="0" applyFont="1" applyFill="1" applyBorder="1" applyProtection="1"/>
    <xf numFmtId="14" fontId="1" fillId="0" borderId="0" xfId="0" applyNumberFormat="1" applyFont="1" applyFill="1" applyBorder="1" applyProtection="1"/>
    <xf numFmtId="0" fontId="18" fillId="0" borderId="0" xfId="0" applyFont="1" applyFill="1" applyBorder="1" applyProtection="1"/>
    <xf numFmtId="0" fontId="1" fillId="0" borderId="0" xfId="0" applyFont="1" applyFill="1" applyProtection="1"/>
    <xf numFmtId="0" fontId="18" fillId="0" borderId="34" xfId="0" applyFont="1" applyFill="1" applyBorder="1" applyProtection="1"/>
    <xf numFmtId="0" fontId="18" fillId="0" borderId="479" xfId="0" applyFont="1" applyFill="1" applyBorder="1" applyProtection="1"/>
    <xf numFmtId="0" fontId="85" fillId="0" borderId="0" xfId="0" applyFont="1" applyFill="1" applyBorder="1" applyAlignment="1" applyProtection="1">
      <alignment horizontal="right"/>
    </xf>
    <xf numFmtId="0" fontId="17"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22" fillId="0" borderId="6" xfId="0" applyFont="1" applyFill="1" applyBorder="1" applyAlignment="1" applyProtection="1">
      <alignment horizontal="left"/>
    </xf>
    <xf numFmtId="0" fontId="22" fillId="16" borderId="80" xfId="0" applyFont="1" applyFill="1" applyBorder="1" applyAlignment="1" applyProtection="1">
      <alignment horizontal="center" wrapText="1"/>
    </xf>
    <xf numFmtId="0" fontId="22" fillId="16" borderId="479" xfId="0" applyFont="1" applyFill="1" applyBorder="1" applyAlignment="1" applyProtection="1">
      <alignment horizontal="left" wrapText="1"/>
    </xf>
    <xf numFmtId="0" fontId="22" fillId="16" borderId="479" xfId="0" applyFont="1" applyFill="1" applyBorder="1" applyAlignment="1" applyProtection="1">
      <alignment horizontal="center" wrapText="1"/>
    </xf>
    <xf numFmtId="0" fontId="42" fillId="16" borderId="479" xfId="0" applyFont="1" applyFill="1" applyBorder="1" applyProtection="1"/>
    <xf numFmtId="0" fontId="2" fillId="16" borderId="81" xfId="0" applyFont="1" applyFill="1" applyBorder="1" applyAlignment="1" applyProtection="1">
      <alignment horizontal="left"/>
    </xf>
    <xf numFmtId="0" fontId="1" fillId="0" borderId="511" xfId="0" applyFont="1" applyFill="1" applyBorder="1" applyAlignment="1" applyProtection="1">
      <alignment horizontal="center"/>
    </xf>
    <xf numFmtId="0" fontId="0" fillId="0" borderId="522" xfId="0" applyFill="1" applyBorder="1" applyProtection="1"/>
    <xf numFmtId="0" fontId="1" fillId="0" borderId="512" xfId="0" applyFont="1" applyFill="1" applyBorder="1" applyAlignment="1" applyProtection="1">
      <alignment horizontal="center"/>
    </xf>
    <xf numFmtId="0" fontId="0" fillId="0" borderId="523" xfId="0" applyFill="1" applyBorder="1" applyProtection="1"/>
    <xf numFmtId="0" fontId="1" fillId="8" borderId="80" xfId="0" applyFont="1" applyFill="1" applyBorder="1" applyAlignment="1" applyProtection="1">
      <alignment horizontal="center"/>
    </xf>
    <xf numFmtId="0" fontId="1" fillId="8" borderId="479" xfId="0" applyFont="1" applyFill="1" applyBorder="1" applyProtection="1"/>
    <xf numFmtId="0" fontId="1" fillId="8" borderId="479" xfId="0" applyFont="1" applyFill="1" applyBorder="1" applyAlignment="1" applyProtection="1">
      <alignment horizontal="center"/>
    </xf>
    <xf numFmtId="0" fontId="1" fillId="18" borderId="81" xfId="0" applyFont="1" applyFill="1" applyBorder="1" applyAlignment="1" applyProtection="1">
      <alignment horizontal="right"/>
    </xf>
    <xf numFmtId="0" fontId="1" fillId="6" borderId="478"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1" fillId="0" borderId="25" xfId="0" applyFont="1" applyFill="1" applyBorder="1" applyAlignment="1" applyProtection="1">
      <alignment horizontal="center"/>
    </xf>
    <xf numFmtId="0" fontId="1" fillId="0" borderId="524" xfId="0" applyFont="1" applyFill="1" applyBorder="1" applyAlignment="1" applyProtection="1">
      <alignment horizontal="center"/>
    </xf>
    <xf numFmtId="0" fontId="0" fillId="0" borderId="525" xfId="0" applyFill="1" applyBorder="1" applyProtection="1"/>
    <xf numFmtId="0" fontId="52" fillId="0" borderId="34" xfId="0" applyFont="1" applyFill="1" applyBorder="1" applyProtection="1"/>
    <xf numFmtId="0" fontId="0" fillId="0" borderId="524"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1" fillId="0" borderId="524" xfId="0" quotePrefix="1" applyFont="1" applyFill="1" applyBorder="1" applyAlignment="1" applyProtection="1">
      <alignment horizontal="center"/>
    </xf>
    <xf numFmtId="0" fontId="18" fillId="0" borderId="525" xfId="0" applyFont="1" applyFill="1" applyBorder="1" applyProtection="1"/>
    <xf numFmtId="0" fontId="1" fillId="0" borderId="515" xfId="0" applyFont="1" applyFill="1" applyBorder="1" applyAlignment="1" applyProtection="1">
      <alignment horizontal="center"/>
    </xf>
    <xf numFmtId="0" fontId="0" fillId="0" borderId="526" xfId="0" applyFill="1" applyBorder="1" applyProtection="1"/>
    <xf numFmtId="0" fontId="1" fillId="0" borderId="504" xfId="0" applyFont="1" applyFill="1" applyBorder="1" applyAlignment="1" applyProtection="1">
      <alignment horizontal="center"/>
    </xf>
    <xf numFmtId="0" fontId="0" fillId="0" borderId="527" xfId="0" applyFill="1" applyBorder="1" applyProtection="1"/>
    <xf numFmtId="0" fontId="0" fillId="0" borderId="528" xfId="0" applyFill="1" applyBorder="1" applyProtection="1"/>
    <xf numFmtId="0" fontId="2" fillId="0" borderId="33" xfId="0" applyFont="1" applyFill="1" applyBorder="1" applyProtection="1"/>
    <xf numFmtId="0" fontId="1"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1" fillId="0" borderId="529" xfId="0" applyFont="1" applyFill="1" applyBorder="1" applyAlignment="1" applyProtection="1">
      <alignment horizontal="center"/>
    </xf>
    <xf numFmtId="0" fontId="0" fillId="0" borderId="530" xfId="0" applyFill="1" applyBorder="1" applyProtection="1"/>
    <xf numFmtId="0" fontId="0" fillId="0" borderId="510" xfId="0" applyFont="1" applyFill="1" applyBorder="1" applyAlignment="1" applyProtection="1">
      <alignment horizontal="center"/>
    </xf>
    <xf numFmtId="0" fontId="0" fillId="0" borderId="503" xfId="0" applyFill="1" applyBorder="1" applyProtection="1"/>
    <xf numFmtId="0" fontId="1" fillId="0" borderId="510" xfId="0" applyFont="1" applyFill="1" applyBorder="1" applyAlignment="1" applyProtection="1">
      <alignment horizontal="center"/>
    </xf>
    <xf numFmtId="0" fontId="18" fillId="0" borderId="503" xfId="0" applyFont="1" applyFill="1" applyBorder="1" applyProtection="1"/>
    <xf numFmtId="0" fontId="1" fillId="0" borderId="508" xfId="0" applyFont="1" applyFill="1" applyBorder="1" applyAlignment="1" applyProtection="1">
      <alignment horizontal="center"/>
    </xf>
    <xf numFmtId="0" fontId="0" fillId="0" borderId="507" xfId="0" applyFill="1" applyBorder="1" applyProtection="1"/>
    <xf numFmtId="0" fontId="1" fillId="0" borderId="35" xfId="0" applyFont="1" applyFill="1" applyBorder="1" applyProtection="1"/>
    <xf numFmtId="0" fontId="1" fillId="0" borderId="36" xfId="0" applyFont="1" applyFill="1" applyBorder="1" applyAlignment="1" applyProtection="1">
      <alignment horizontal="center"/>
    </xf>
    <xf numFmtId="0" fontId="1" fillId="0" borderId="36" xfId="0" applyFont="1" applyFill="1" applyBorder="1" applyProtection="1"/>
    <xf numFmtId="0" fontId="0" fillId="0" borderId="36" xfId="0" applyFill="1" applyBorder="1" applyProtection="1"/>
    <xf numFmtId="0" fontId="1" fillId="0" borderId="37" xfId="0" applyFont="1" applyFill="1" applyBorder="1" applyProtection="1"/>
    <xf numFmtId="0" fontId="2" fillId="0" borderId="31" xfId="0" applyFont="1" applyFill="1" applyBorder="1" applyAlignment="1" applyProtection="1">
      <alignment horizontal="left"/>
    </xf>
    <xf numFmtId="0" fontId="0" fillId="0" borderId="31" xfId="0" applyFill="1" applyBorder="1" applyProtection="1"/>
    <xf numFmtId="0" fontId="1" fillId="0" borderId="33" xfId="0" applyFont="1" applyFill="1" applyBorder="1" applyAlignment="1" applyProtection="1">
      <alignment vertical="top"/>
    </xf>
    <xf numFmtId="0" fontId="1" fillId="0" borderId="510" xfId="0" applyFont="1" applyFill="1" applyBorder="1" applyAlignment="1" applyProtection="1">
      <alignment horizontal="center" vertical="top"/>
    </xf>
    <xf numFmtId="0" fontId="1" fillId="0" borderId="34" xfId="0" applyFont="1" applyFill="1" applyBorder="1" applyAlignment="1" applyProtection="1">
      <alignment vertical="top"/>
    </xf>
    <xf numFmtId="0" fontId="1" fillId="0" borderId="502" xfId="0" applyFont="1" applyFill="1" applyBorder="1" applyAlignment="1" applyProtection="1">
      <alignment horizontal="right"/>
    </xf>
    <xf numFmtId="0" fontId="1" fillId="6" borderId="501" xfId="0" applyFont="1" applyFill="1" applyBorder="1" applyProtection="1"/>
    <xf numFmtId="0" fontId="1" fillId="0" borderId="500" xfId="0" applyFont="1" applyFill="1" applyBorder="1" applyAlignment="1" applyProtection="1">
      <alignment horizontal="right"/>
    </xf>
    <xf numFmtId="0" fontId="1" fillId="6" borderId="499" xfId="0" applyFont="1" applyFill="1" applyBorder="1" applyProtection="1"/>
    <xf numFmtId="0" fontId="1" fillId="0" borderId="498" xfId="0" applyFont="1" applyFill="1" applyBorder="1" applyAlignment="1" applyProtection="1">
      <alignment horizontal="right"/>
    </xf>
    <xf numFmtId="0" fontId="1" fillId="6" borderId="497"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1" fillId="5" borderId="145" xfId="0" applyFont="1" applyFill="1" applyBorder="1" applyAlignment="1" applyProtection="1">
      <protection locked="0"/>
    </xf>
    <xf numFmtId="0" fontId="43" fillId="0" borderId="133" xfId="0" applyFont="1" applyBorder="1" applyAlignment="1" applyProtection="1">
      <protection locked="0"/>
    </xf>
    <xf numFmtId="0" fontId="1" fillId="5" borderId="143" xfId="0" applyFont="1" applyFill="1" applyBorder="1" applyAlignment="1" applyProtection="1">
      <protection locked="0"/>
    </xf>
    <xf numFmtId="0" fontId="1" fillId="5" borderId="206" xfId="0" applyFont="1" applyFill="1" applyBorder="1" applyAlignment="1" applyProtection="1">
      <protection locked="0"/>
    </xf>
    <xf numFmtId="0" fontId="1" fillId="5" borderId="67" xfId="0" applyFont="1" applyFill="1" applyBorder="1" applyAlignment="1" applyProtection="1">
      <protection locked="0"/>
    </xf>
    <xf numFmtId="0" fontId="3" fillId="0" borderId="105" xfId="0" applyFont="1" applyBorder="1" applyAlignment="1" applyProtection="1">
      <protection locked="0"/>
    </xf>
    <xf numFmtId="0" fontId="1" fillId="5" borderId="68" xfId="0" applyFont="1" applyFill="1" applyBorder="1" applyAlignment="1" applyProtection="1">
      <protection locked="0"/>
    </xf>
    <xf numFmtId="0" fontId="1" fillId="5" borderId="70" xfId="0" applyFont="1" applyFill="1" applyBorder="1" applyAlignment="1" applyProtection="1">
      <protection locked="0"/>
    </xf>
    <xf numFmtId="0" fontId="3" fillId="0" borderId="134" xfId="0" applyFont="1" applyBorder="1" applyAlignment="1" applyProtection="1">
      <protection locked="0"/>
    </xf>
    <xf numFmtId="0" fontId="1" fillId="5" borderId="161" xfId="0" applyFont="1" applyFill="1" applyBorder="1" applyAlignment="1" applyProtection="1">
      <protection locked="0"/>
    </xf>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3" fillId="0" borderId="44" xfId="0" applyFont="1" applyBorder="1" applyProtection="1"/>
    <xf numFmtId="0" fontId="6" fillId="0" borderId="0" xfId="0" applyFont="1" applyBorder="1" applyProtection="1"/>
    <xf numFmtId="0" fontId="3" fillId="6" borderId="6" xfId="0" applyFont="1" applyFill="1" applyBorder="1" applyAlignment="1" applyProtection="1"/>
    <xf numFmtId="0" fontId="3" fillId="0" borderId="43" xfId="0" applyFont="1" applyBorder="1" applyAlignment="1" applyProtection="1"/>
    <xf numFmtId="0" fontId="2" fillId="18" borderId="436" xfId="0" applyFont="1" applyFill="1" applyBorder="1" applyAlignment="1" applyProtection="1">
      <alignment horizontal="center" wrapText="1"/>
    </xf>
    <xf numFmtId="0" fontId="2" fillId="18" borderId="434" xfId="0" applyFont="1" applyFill="1" applyBorder="1" applyAlignment="1" applyProtection="1"/>
    <xf numFmtId="0" fontId="2" fillId="18" borderId="435" xfId="0" applyFont="1" applyFill="1" applyBorder="1" applyAlignment="1" applyProtection="1">
      <alignment wrapText="1"/>
    </xf>
    <xf numFmtId="0" fontId="3" fillId="0" borderId="44" xfId="0" applyFont="1" applyBorder="1" applyAlignment="1" applyProtection="1"/>
    <xf numFmtId="0" fontId="24" fillId="0" borderId="0" xfId="0" applyFont="1" applyBorder="1" applyAlignment="1" applyProtection="1">
      <alignment horizontal="right"/>
    </xf>
    <xf numFmtId="0" fontId="1" fillId="0" borderId="0" xfId="0" applyFont="1" applyFill="1" applyBorder="1" applyAlignment="1" applyProtection="1"/>
    <xf numFmtId="0" fontId="3" fillId="0" borderId="45" xfId="0" applyFont="1" applyBorder="1" applyProtection="1"/>
    <xf numFmtId="0" fontId="3" fillId="0" borderId="46" xfId="0" applyFont="1" applyBorder="1" applyProtection="1"/>
    <xf numFmtId="0" fontId="3" fillId="0" borderId="47" xfId="0" applyFont="1" applyBorder="1" applyProtection="1"/>
    <xf numFmtId="0" fontId="3" fillId="6" borderId="148"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9" fillId="18" borderId="433" xfId="0" applyFont="1" applyFill="1" applyBorder="1" applyAlignment="1" applyProtection="1">
      <alignment vertical="center"/>
    </xf>
    <xf numFmtId="0" fontId="6" fillId="18" borderId="439" xfId="0" applyFont="1" applyFill="1" applyBorder="1" applyAlignment="1" applyProtection="1">
      <alignment vertical="center"/>
    </xf>
    <xf numFmtId="0" fontId="6" fillId="18" borderId="433" xfId="0" applyFont="1" applyFill="1" applyBorder="1" applyAlignment="1" applyProtection="1">
      <alignment horizontal="center" vertical="center" wrapText="1"/>
    </xf>
    <xf numFmtId="0" fontId="6" fillId="18" borderId="227" xfId="0" applyFont="1" applyFill="1" applyBorder="1" applyAlignment="1" applyProtection="1">
      <alignment horizontal="center" vertical="center" wrapText="1"/>
    </xf>
    <xf numFmtId="0" fontId="6" fillId="18" borderId="440" xfId="0" applyFont="1" applyFill="1" applyBorder="1" applyAlignment="1" applyProtection="1">
      <alignment horizontal="center" vertical="center"/>
    </xf>
    <xf numFmtId="7" fontId="3" fillId="4" borderId="226" xfId="0" applyNumberFormat="1" applyFont="1" applyFill="1" applyBorder="1" applyAlignment="1" applyProtection="1">
      <alignment horizontal="center"/>
    </xf>
    <xf numFmtId="7" fontId="3" fillId="4" borderId="227" xfId="0" applyNumberFormat="1" applyFont="1" applyFill="1" applyBorder="1" applyAlignment="1" applyProtection="1">
      <alignment horizontal="center"/>
    </xf>
    <xf numFmtId="7" fontId="3" fillId="4" borderId="440" xfId="0" applyNumberFormat="1" applyFont="1" applyFill="1" applyBorder="1" applyAlignment="1" applyProtection="1">
      <alignment horizontal="center"/>
    </xf>
    <xf numFmtId="0" fontId="18" fillId="3" borderId="82" xfId="0" applyFont="1" applyFill="1" applyBorder="1" applyAlignment="1" applyProtection="1"/>
    <xf numFmtId="0" fontId="18" fillId="3" borderId="87" xfId="0" applyFont="1" applyFill="1" applyBorder="1" applyAlignment="1" applyProtection="1"/>
    <xf numFmtId="44" fontId="3" fillId="2" borderId="441" xfId="0" applyNumberFormat="1" applyFont="1" applyFill="1" applyBorder="1" applyAlignment="1" applyProtection="1"/>
    <xf numFmtId="44" fontId="3" fillId="2" borderId="404" xfId="0" applyNumberFormat="1" applyFont="1" applyFill="1" applyBorder="1" applyAlignment="1" applyProtection="1"/>
    <xf numFmtId="0" fontId="18" fillId="3" borderId="98" xfId="0" applyFont="1" applyFill="1" applyBorder="1" applyAlignment="1" applyProtection="1"/>
    <xf numFmtId="0" fontId="18" fillId="3" borderId="99" xfId="0" applyFont="1" applyFill="1" applyBorder="1" applyAlignment="1" applyProtection="1"/>
    <xf numFmtId="44" fontId="3" fillId="2" borderId="442" xfId="0" applyNumberFormat="1" applyFont="1" applyFill="1" applyBorder="1" applyAlignment="1" applyProtection="1"/>
    <xf numFmtId="0" fontId="6" fillId="18" borderId="12" xfId="0" applyFont="1" applyFill="1" applyBorder="1" applyAlignment="1" applyProtection="1"/>
    <xf numFmtId="0" fontId="6" fillId="18" borderId="13" xfId="0" applyFont="1" applyFill="1" applyBorder="1" applyAlignment="1" applyProtection="1"/>
    <xf numFmtId="0" fontId="6" fillId="18" borderId="473" xfId="0" applyFont="1" applyFill="1" applyBorder="1" applyAlignment="1" applyProtection="1"/>
    <xf numFmtId="0" fontId="6" fillId="0" borderId="0" xfId="0" applyFont="1" applyFill="1" applyBorder="1" applyAlignment="1" applyProtection="1"/>
    <xf numFmtId="44" fontId="6" fillId="0" borderId="0" xfId="0" applyNumberFormat="1" applyFont="1" applyFill="1" applyBorder="1" applyAlignment="1" applyProtection="1">
      <alignment horizontal="center" vertical="center"/>
    </xf>
    <xf numFmtId="44" fontId="24"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9" fillId="0" borderId="0" xfId="0" applyFont="1" applyFill="1" applyBorder="1" applyAlignment="1" applyProtection="1">
      <alignment horizontal="left" vertical="center"/>
    </xf>
    <xf numFmtId="0" fontId="3" fillId="0" borderId="246" xfId="0" applyFont="1" applyBorder="1" applyAlignment="1" applyProtection="1">
      <alignment vertical="center" wrapText="1"/>
    </xf>
    <xf numFmtId="0" fontId="3" fillId="0" borderId="246" xfId="0" applyFont="1" applyBorder="1" applyAlignment="1" applyProtection="1">
      <alignment vertical="center"/>
    </xf>
    <xf numFmtId="0" fontId="3" fillId="0" borderId="79" xfId="0" applyFont="1" applyBorder="1" applyProtection="1">
      <protection locked="0"/>
    </xf>
    <xf numFmtId="0" fontId="27" fillId="0" borderId="168" xfId="0" applyFont="1" applyFill="1" applyBorder="1" applyProtection="1"/>
    <xf numFmtId="0" fontId="27" fillId="0" borderId="169" xfId="0" applyFont="1" applyFill="1" applyBorder="1" applyProtection="1"/>
    <xf numFmtId="0" fontId="27" fillId="0" borderId="171" xfId="0" applyFont="1" applyFill="1" applyBorder="1" applyProtection="1"/>
    <xf numFmtId="0" fontId="27" fillId="0" borderId="171" xfId="0" applyFont="1" applyBorder="1" applyProtection="1"/>
    <xf numFmtId="0" fontId="3" fillId="0" borderId="0" xfId="0" applyFont="1" applyProtection="1"/>
    <xf numFmtId="0" fontId="27" fillId="0" borderId="172" xfId="0" applyFont="1" applyFill="1" applyBorder="1" applyProtection="1"/>
    <xf numFmtId="0" fontId="27" fillId="17" borderId="74" xfId="0" applyFont="1" applyFill="1" applyBorder="1" applyProtection="1"/>
    <xf numFmtId="5" fontId="29" fillId="18" borderId="80" xfId="0" applyNumberFormat="1" applyFont="1" applyFill="1" applyBorder="1" applyAlignment="1" applyProtection="1">
      <alignment vertical="center" wrapText="1"/>
    </xf>
    <xf numFmtId="0" fontId="27" fillId="17" borderId="0" xfId="0" applyFont="1" applyFill="1" applyBorder="1" applyProtection="1"/>
    <xf numFmtId="5" fontId="29" fillId="18" borderId="95" xfId="0" applyNumberFormat="1" applyFont="1" applyFill="1" applyBorder="1" applyAlignment="1" applyProtection="1">
      <alignment vertical="center" wrapText="1"/>
    </xf>
    <xf numFmtId="0" fontId="27" fillId="17" borderId="13" xfId="0" applyFont="1" applyFill="1" applyBorder="1" applyProtection="1"/>
    <xf numFmtId="5" fontId="29" fillId="0" borderId="0" xfId="0" applyNumberFormat="1" applyFont="1" applyFill="1" applyBorder="1" applyAlignment="1" applyProtection="1">
      <alignment horizontal="center" vertical="center" wrapText="1"/>
    </xf>
    <xf numFmtId="42" fontId="25" fillId="17" borderId="74" xfId="0" applyNumberFormat="1" applyFont="1" applyFill="1" applyBorder="1" applyProtection="1"/>
    <xf numFmtId="42" fontId="25" fillId="6" borderId="231" xfId="0" applyNumberFormat="1" applyFont="1" applyFill="1" applyBorder="1" applyAlignment="1" applyProtection="1">
      <alignment vertical="center"/>
    </xf>
    <xf numFmtId="42" fontId="25" fillId="17" borderId="0" xfId="0" applyNumberFormat="1" applyFont="1" applyFill="1" applyBorder="1" applyProtection="1"/>
    <xf numFmtId="42" fontId="25" fillId="6" borderId="126" xfId="0" applyNumberFormat="1" applyFont="1" applyFill="1" applyBorder="1" applyAlignment="1" applyProtection="1">
      <alignment vertical="center" wrapText="1"/>
    </xf>
    <xf numFmtId="42" fontId="25" fillId="12" borderId="84" xfId="0" applyNumberFormat="1" applyFont="1" applyFill="1" applyBorder="1" applyAlignment="1" applyProtection="1">
      <alignment vertical="center"/>
    </xf>
    <xf numFmtId="42" fontId="25" fillId="12" borderId="135" xfId="0" applyNumberFormat="1" applyFont="1" applyFill="1" applyBorder="1" applyAlignment="1" applyProtection="1">
      <alignment vertical="center"/>
    </xf>
    <xf numFmtId="42" fontId="25" fillId="17" borderId="114" xfId="0" applyNumberFormat="1" applyFont="1" applyFill="1" applyBorder="1" applyProtection="1"/>
    <xf numFmtId="42" fontId="25" fillId="12" borderId="86" xfId="0" applyNumberFormat="1" applyFont="1" applyFill="1" applyBorder="1" applyAlignment="1" applyProtection="1">
      <alignment vertical="center"/>
    </xf>
    <xf numFmtId="42" fontId="25" fillId="12" borderId="73" xfId="0" applyNumberFormat="1" applyFont="1" applyFill="1" applyBorder="1" applyAlignment="1" applyProtection="1">
      <alignment vertical="center"/>
    </xf>
    <xf numFmtId="0" fontId="3" fillId="0" borderId="74" xfId="0" applyFont="1" applyBorder="1" applyProtection="1"/>
    <xf numFmtId="0" fontId="27" fillId="0" borderId="165" xfId="0" applyFont="1" applyFill="1" applyBorder="1" applyProtection="1"/>
    <xf numFmtId="0" fontId="3" fillId="0" borderId="246" xfId="0" applyFont="1" applyBorder="1" applyProtection="1"/>
    <xf numFmtId="0" fontId="27" fillId="0" borderId="246" xfId="0" applyFont="1" applyBorder="1" applyProtection="1"/>
    <xf numFmtId="42" fontId="37" fillId="0" borderId="246" xfId="0" applyNumberFormat="1" applyFont="1" applyFill="1" applyBorder="1" applyAlignment="1" applyProtection="1">
      <alignment horizontal="center" vertical="center"/>
    </xf>
    <xf numFmtId="42" fontId="25" fillId="17" borderId="246" xfId="0" applyNumberFormat="1" applyFont="1" applyFill="1" applyBorder="1" applyProtection="1"/>
    <xf numFmtId="0" fontId="3" fillId="0" borderId="339" xfId="0" applyFont="1" applyBorder="1" applyProtection="1"/>
    <xf numFmtId="0" fontId="27" fillId="0" borderId="339" xfId="0" applyFont="1" applyBorder="1" applyProtection="1"/>
    <xf numFmtId="42" fontId="37" fillId="0" borderId="339" xfId="0" applyNumberFormat="1" applyFont="1" applyFill="1" applyBorder="1" applyAlignment="1" applyProtection="1">
      <alignment horizontal="center" vertical="center"/>
    </xf>
    <xf numFmtId="42" fontId="25" fillId="17" borderId="339" xfId="0" applyNumberFormat="1" applyFont="1" applyFill="1" applyBorder="1" applyProtection="1"/>
    <xf numFmtId="42" fontId="18" fillId="0" borderId="13" xfId="0" applyNumberFormat="1" applyFont="1" applyFill="1" applyBorder="1" applyProtection="1"/>
    <xf numFmtId="0" fontId="27" fillId="0" borderId="166" xfId="0" applyFont="1" applyBorder="1" applyProtection="1"/>
    <xf numFmtId="42" fontId="25" fillId="17" borderId="166" xfId="0" applyNumberFormat="1" applyFont="1" applyFill="1" applyBorder="1" applyProtection="1"/>
    <xf numFmtId="42" fontId="25" fillId="11" borderId="224" xfId="0" applyNumberFormat="1" applyFont="1" applyFill="1" applyBorder="1" applyAlignment="1" applyProtection="1">
      <alignment vertical="center"/>
    </xf>
    <xf numFmtId="42" fontId="25" fillId="11" borderId="249" xfId="0" applyNumberFormat="1" applyFont="1" applyFill="1" applyBorder="1" applyAlignment="1" applyProtection="1">
      <alignment vertical="center"/>
    </xf>
    <xf numFmtId="42" fontId="25" fillId="12" borderId="251" xfId="0" applyNumberFormat="1" applyFont="1" applyFill="1" applyBorder="1" applyAlignment="1" applyProtection="1">
      <alignment vertical="center"/>
    </xf>
    <xf numFmtId="42" fontId="25" fillId="12" borderId="242" xfId="0" applyNumberFormat="1" applyFont="1" applyFill="1" applyBorder="1" applyAlignment="1" applyProtection="1">
      <alignment vertical="center"/>
    </xf>
    <xf numFmtId="42" fontId="25" fillId="17" borderId="13" xfId="0" applyNumberFormat="1" applyFont="1" applyFill="1" applyBorder="1" applyProtection="1"/>
    <xf numFmtId="42" fontId="25" fillId="12" borderId="243" xfId="0" applyNumberFormat="1" applyFont="1" applyFill="1" applyBorder="1" applyAlignment="1" applyProtection="1">
      <alignment vertical="center"/>
    </xf>
    <xf numFmtId="42" fontId="25" fillId="0" borderId="0" xfId="0" applyNumberFormat="1" applyFont="1" applyFill="1" applyBorder="1" applyProtection="1"/>
    <xf numFmtId="0" fontId="27" fillId="0" borderId="166" xfId="0" applyFont="1" applyFill="1" applyBorder="1" applyProtection="1"/>
    <xf numFmtId="166" fontId="39" fillId="0" borderId="166" xfId="0" applyNumberFormat="1" applyFont="1" applyFill="1" applyBorder="1" applyAlignment="1" applyProtection="1"/>
    <xf numFmtId="0" fontId="3" fillId="0" borderId="167" xfId="0" applyFont="1" applyFill="1" applyBorder="1" applyProtection="1"/>
    <xf numFmtId="44" fontId="0" fillId="0" borderId="0" xfId="0" applyNumberFormat="1" applyProtection="1">
      <protection locked="0"/>
    </xf>
    <xf numFmtId="0" fontId="13" fillId="0" borderId="30" xfId="0" applyFont="1" applyBorder="1" applyProtection="1"/>
    <xf numFmtId="0" fontId="13" fillId="0" borderId="31" xfId="0" applyFont="1" applyBorder="1" applyProtection="1"/>
    <xf numFmtId="0" fontId="13" fillId="0" borderId="32" xfId="0" applyFont="1" applyBorder="1" applyProtection="1"/>
    <xf numFmtId="0" fontId="13" fillId="0" borderId="33" xfId="0" applyFont="1" applyBorder="1" applyProtection="1"/>
    <xf numFmtId="0" fontId="13" fillId="0" borderId="34" xfId="0" applyFont="1" applyBorder="1" applyProtection="1"/>
    <xf numFmtId="0" fontId="13" fillId="0" borderId="0" xfId="0" applyFont="1" applyBorder="1" applyProtection="1"/>
    <xf numFmtId="0" fontId="17" fillId="0" borderId="0" xfId="0" applyFont="1" applyBorder="1" applyAlignment="1" applyProtection="1"/>
    <xf numFmtId="0" fontId="17" fillId="6" borderId="6" xfId="0" applyFont="1" applyFill="1" applyBorder="1" applyAlignment="1" applyProtection="1"/>
    <xf numFmtId="0" fontId="17" fillId="0" borderId="0" xfId="0" applyFont="1" applyFill="1" applyBorder="1" applyAlignment="1" applyProtection="1"/>
    <xf numFmtId="0" fontId="13" fillId="0" borderId="33" xfId="0" applyFont="1" applyFill="1" applyBorder="1" applyProtection="1"/>
    <xf numFmtId="0" fontId="13" fillId="0" borderId="0" xfId="0" applyFont="1" applyFill="1" applyBorder="1" applyProtection="1"/>
    <xf numFmtId="0" fontId="13" fillId="0" borderId="0" xfId="0" applyFont="1" applyProtection="1"/>
    <xf numFmtId="0" fontId="13" fillId="0" borderId="35" xfId="0" applyFont="1" applyFill="1" applyBorder="1" applyProtection="1"/>
    <xf numFmtId="0" fontId="13" fillId="0" borderId="36" xfId="0" applyFont="1" applyBorder="1" applyProtection="1"/>
    <xf numFmtId="0" fontId="13" fillId="0" borderId="37" xfId="0" applyFont="1" applyBorder="1" applyProtection="1"/>
    <xf numFmtId="0" fontId="13" fillId="0" borderId="34" xfId="0" applyFont="1" applyBorder="1" applyAlignment="1" applyProtection="1"/>
    <xf numFmtId="0" fontId="13" fillId="0" borderId="34" xfId="0" applyFont="1" applyFill="1" applyBorder="1" applyProtection="1"/>
    <xf numFmtId="0" fontId="13" fillId="0" borderId="0" xfId="0" applyFont="1" applyFill="1" applyProtection="1"/>
    <xf numFmtId="5" fontId="10"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0" fontId="17" fillId="6" borderId="6" xfId="0" applyFont="1" applyFill="1" applyBorder="1" applyAlignment="1" applyProtection="1"/>
    <xf numFmtId="3" fontId="27" fillId="0" borderId="3" xfId="0" applyNumberFormat="1" applyFont="1" applyFill="1" applyBorder="1" applyAlignment="1" applyProtection="1"/>
    <xf numFmtId="3" fontId="33"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7" fillId="0" borderId="40" xfId="0" applyFont="1" applyBorder="1" applyProtection="1"/>
    <xf numFmtId="0" fontId="57" fillId="0" borderId="41" xfId="0" applyFont="1" applyBorder="1" applyProtection="1"/>
    <xf numFmtId="0" fontId="57" fillId="0" borderId="41" xfId="0" applyFont="1" applyFill="1" applyBorder="1" applyAlignment="1" applyProtection="1">
      <alignment wrapText="1"/>
    </xf>
    <xf numFmtId="0" fontId="57" fillId="0" borderId="42" xfId="0" applyFont="1" applyFill="1" applyBorder="1" applyAlignment="1" applyProtection="1">
      <alignment wrapText="1"/>
    </xf>
    <xf numFmtId="0" fontId="57" fillId="0" borderId="43" xfId="0" applyFont="1" applyBorder="1" applyProtection="1"/>
    <xf numFmtId="0" fontId="57" fillId="0" borderId="44" xfId="0" applyFont="1" applyFill="1" applyBorder="1" applyAlignment="1" applyProtection="1">
      <alignment wrapText="1"/>
    </xf>
    <xf numFmtId="0" fontId="57" fillId="0" borderId="0" xfId="0" applyFont="1" applyBorder="1" applyProtection="1"/>
    <xf numFmtId="0" fontId="57" fillId="0" borderId="0" xfId="0" applyFont="1" applyFill="1" applyBorder="1" applyAlignment="1" applyProtection="1">
      <alignment wrapText="1"/>
    </xf>
    <xf numFmtId="0" fontId="56" fillId="0" borderId="0" xfId="0" applyFont="1" applyProtection="1"/>
    <xf numFmtId="0" fontId="17" fillId="0" borderId="44" xfId="0" applyFont="1" applyBorder="1" applyAlignment="1" applyProtection="1"/>
    <xf numFmtId="0" fontId="58" fillId="0" borderId="44" xfId="0" applyFont="1" applyBorder="1" applyProtection="1"/>
    <xf numFmtId="0" fontId="0" fillId="0" borderId="0" xfId="0" applyFont="1" applyProtection="1"/>
    <xf numFmtId="0" fontId="57" fillId="0" borderId="13" xfId="0" applyFont="1" applyBorder="1" applyProtection="1"/>
    <xf numFmtId="42" fontId="58" fillId="20" borderId="68" xfId="0" applyNumberFormat="1" applyFont="1" applyFill="1" applyBorder="1" applyProtection="1"/>
    <xf numFmtId="0" fontId="0" fillId="0" borderId="29" xfId="0" applyFont="1" applyBorder="1" applyProtection="1"/>
    <xf numFmtId="0" fontId="0" fillId="0" borderId="6" xfId="0" applyFont="1" applyBorder="1" applyProtection="1"/>
    <xf numFmtId="0" fontId="57" fillId="0" borderId="45" xfId="0" applyFont="1" applyBorder="1" applyProtection="1"/>
    <xf numFmtId="0" fontId="57" fillId="0" borderId="46" xfId="0" applyFont="1" applyBorder="1" applyProtection="1"/>
    <xf numFmtId="0" fontId="58" fillId="0" borderId="47" xfId="0" applyFont="1" applyBorder="1" applyProtection="1"/>
    <xf numFmtId="42" fontId="18" fillId="0" borderId="121" xfId="0" applyNumberFormat="1" applyFont="1" applyFill="1" applyBorder="1" applyAlignment="1" applyProtection="1">
      <alignment vertical="center"/>
      <protection locked="0"/>
    </xf>
    <xf numFmtId="0" fontId="3" fillId="0" borderId="219" xfId="0" applyFont="1" applyFill="1" applyBorder="1" applyProtection="1">
      <protection locked="0"/>
    </xf>
    <xf numFmtId="0" fontId="3" fillId="0" borderId="181" xfId="0" applyFont="1" applyFill="1" applyBorder="1" applyProtection="1">
      <protection locked="0"/>
    </xf>
    <xf numFmtId="0" fontId="3" fillId="0" borderId="168" xfId="0" applyFont="1" applyFill="1" applyBorder="1" applyProtection="1"/>
    <xf numFmtId="0" fontId="3" fillId="0" borderId="170" xfId="0" applyFont="1" applyFill="1" applyBorder="1" applyProtection="1"/>
    <xf numFmtId="0" fontId="3" fillId="0" borderId="171" xfId="0" applyFont="1" applyFill="1" applyBorder="1" applyProtection="1"/>
    <xf numFmtId="0" fontId="3" fillId="0" borderId="172" xfId="0" applyFont="1" applyFill="1" applyBorder="1" applyProtection="1"/>
    <xf numFmtId="0" fontId="30" fillId="0" borderId="0" xfId="0" applyFont="1" applyFill="1" applyBorder="1" applyProtection="1"/>
    <xf numFmtId="0" fontId="32" fillId="0" borderId="128" xfId="0" applyFont="1" applyFill="1" applyBorder="1" applyProtection="1"/>
    <xf numFmtId="0" fontId="3" fillId="0" borderId="266" xfId="0" applyFont="1" applyFill="1" applyBorder="1" applyProtection="1"/>
    <xf numFmtId="0" fontId="3" fillId="0" borderId="267" xfId="0" applyFont="1" applyFill="1" applyBorder="1" applyProtection="1"/>
    <xf numFmtId="0" fontId="29" fillId="0" borderId="267" xfId="0" applyFont="1" applyFill="1" applyBorder="1" applyAlignment="1" applyProtection="1">
      <alignment horizontal="right"/>
    </xf>
    <xf numFmtId="0" fontId="3" fillId="0" borderId="128" xfId="0" applyFont="1" applyFill="1" applyBorder="1" applyProtection="1"/>
    <xf numFmtId="0" fontId="3" fillId="5" borderId="171" xfId="0" applyFont="1" applyFill="1" applyBorder="1" applyProtection="1"/>
    <xf numFmtId="0" fontId="34" fillId="18" borderId="252" xfId="0" applyFont="1" applyFill="1" applyBorder="1" applyProtection="1"/>
    <xf numFmtId="0" fontId="27" fillId="18" borderId="252" xfId="0" applyFont="1" applyFill="1" applyBorder="1" applyProtection="1"/>
    <xf numFmtId="0" fontId="3" fillId="18" borderId="252" xfId="0" applyFont="1" applyFill="1" applyBorder="1" applyProtection="1"/>
    <xf numFmtId="0" fontId="3" fillId="18" borderId="253" xfId="0" applyFont="1" applyFill="1" applyBorder="1" applyProtection="1"/>
    <xf numFmtId="44" fontId="3" fillId="6" borderId="258" xfId="0" applyNumberFormat="1" applyFont="1" applyFill="1" applyBorder="1" applyProtection="1"/>
    <xf numFmtId="0" fontId="24" fillId="0" borderId="0" xfId="0" applyFont="1" applyFill="1" applyBorder="1" applyProtection="1"/>
    <xf numFmtId="0" fontId="3" fillId="0" borderId="165" xfId="0" applyFont="1" applyFill="1" applyBorder="1" applyProtection="1"/>
    <xf numFmtId="0" fontId="3" fillId="0" borderId="166" xfId="0" applyFont="1" applyFill="1" applyBorder="1" applyProtection="1"/>
    <xf numFmtId="0" fontId="24" fillId="0" borderId="166" xfId="0" applyFont="1" applyFill="1" applyBorder="1" applyProtection="1"/>
    <xf numFmtId="0" fontId="52" fillId="0" borderId="0" xfId="0" applyFont="1" applyFill="1" applyProtection="1">
      <protection locked="0"/>
    </xf>
    <xf numFmtId="0" fontId="18" fillId="0" borderId="30" xfId="0" applyFont="1" applyFill="1" applyBorder="1" applyAlignment="1" applyProtection="1"/>
    <xf numFmtId="0" fontId="18" fillId="0" borderId="31" xfId="0" applyFont="1" applyFill="1" applyBorder="1" applyAlignment="1" applyProtection="1"/>
    <xf numFmtId="0" fontId="18" fillId="0" borderId="31" xfId="0" applyFont="1" applyFill="1" applyBorder="1" applyAlignment="1" applyProtection="1">
      <alignment horizontal="left"/>
    </xf>
    <xf numFmtId="0" fontId="18" fillId="0" borderId="32" xfId="0" applyFont="1" applyFill="1" applyBorder="1" applyAlignment="1" applyProtection="1"/>
    <xf numFmtId="0" fontId="18" fillId="0" borderId="33" xfId="0" applyFont="1" applyFill="1" applyBorder="1" applyAlignment="1" applyProtection="1"/>
    <xf numFmtId="0" fontId="18" fillId="0" borderId="34" xfId="0" applyFont="1" applyFill="1" applyBorder="1" applyAlignment="1" applyProtection="1"/>
    <xf numFmtId="0" fontId="18" fillId="6" borderId="6" xfId="0" applyFont="1" applyFill="1" applyBorder="1" applyAlignment="1" applyProtection="1"/>
    <xf numFmtId="0" fontId="17" fillId="6" borderId="6" xfId="0" applyFont="1" applyFill="1" applyBorder="1" applyAlignment="1" applyProtection="1">
      <alignment horizontal="left"/>
    </xf>
    <xf numFmtId="0" fontId="17" fillId="0" borderId="0" xfId="0" applyFont="1" applyFill="1" applyBorder="1" applyAlignment="1" applyProtection="1">
      <alignment horizontal="left"/>
    </xf>
    <xf numFmtId="0" fontId="17" fillId="0" borderId="34" xfId="0" applyFont="1" applyFill="1" applyBorder="1" applyAlignment="1" applyProtection="1"/>
    <xf numFmtId="0" fontId="22" fillId="0" borderId="33" xfId="0" applyFont="1" applyFill="1" applyBorder="1" applyAlignment="1" applyProtection="1">
      <alignment horizontal="center"/>
    </xf>
    <xf numFmtId="0" fontId="22" fillId="18" borderId="255" xfId="0" applyFont="1" applyFill="1" applyBorder="1" applyAlignment="1" applyProtection="1"/>
    <xf numFmtId="0" fontId="22" fillId="18" borderId="255" xfId="0" applyFont="1" applyFill="1" applyBorder="1" applyAlignment="1" applyProtection="1">
      <alignment wrapText="1"/>
    </xf>
    <xf numFmtId="0" fontId="22" fillId="18" borderId="255" xfId="0" applyFont="1" applyFill="1" applyBorder="1" applyAlignment="1" applyProtection="1">
      <alignment horizontal="center" wrapText="1"/>
    </xf>
    <xf numFmtId="0" fontId="46" fillId="18" borderId="255" xfId="0" applyFont="1" applyFill="1" applyBorder="1" applyAlignment="1" applyProtection="1">
      <alignment horizontal="center" wrapText="1"/>
    </xf>
    <xf numFmtId="0" fontId="46" fillId="0" borderId="0" xfId="0" applyFont="1" applyFill="1" applyBorder="1" applyAlignment="1" applyProtection="1">
      <alignment horizontal="center"/>
    </xf>
    <xf numFmtId="0" fontId="46" fillId="0" borderId="34" xfId="0" applyFont="1" applyFill="1" applyBorder="1" applyAlignment="1" applyProtection="1">
      <alignment horizontal="center"/>
    </xf>
    <xf numFmtId="44" fontId="18" fillId="6" borderId="12" xfId="0" applyNumberFormat="1" applyFont="1" applyFill="1" applyBorder="1" applyAlignment="1" applyProtection="1"/>
    <xf numFmtId="44" fontId="18" fillId="6" borderId="458" xfId="0" applyNumberFormat="1" applyFont="1" applyFill="1" applyBorder="1" applyAlignment="1" applyProtection="1"/>
    <xf numFmtId="0" fontId="18" fillId="0" borderId="0" xfId="0" applyFont="1" applyFill="1" applyProtection="1"/>
    <xf numFmtId="0" fontId="22" fillId="0" borderId="0" xfId="0" applyFont="1" applyFill="1" applyBorder="1" applyAlignment="1" applyProtection="1"/>
    <xf numFmtId="0" fontId="22" fillId="18" borderId="256" xfId="0" applyFont="1" applyFill="1" applyBorder="1" applyAlignment="1" applyProtection="1">
      <alignment wrapText="1"/>
    </xf>
    <xf numFmtId="166" fontId="18" fillId="0" borderId="265" xfId="0" applyNumberFormat="1" applyFont="1" applyFill="1" applyBorder="1" applyAlignment="1" applyProtection="1">
      <alignment horizontal="left"/>
    </xf>
    <xf numFmtId="166" fontId="18" fillId="0" borderId="74" xfId="0" applyNumberFormat="1" applyFont="1" applyFill="1" applyBorder="1" applyAlignment="1" applyProtection="1"/>
    <xf numFmtId="0" fontId="46" fillId="0" borderId="34" xfId="0" applyFont="1" applyFill="1" applyBorder="1" applyAlignment="1" applyProtection="1"/>
    <xf numFmtId="166" fontId="18" fillId="0" borderId="0" xfId="0" applyNumberFormat="1" applyFont="1" applyFill="1" applyBorder="1" applyAlignment="1" applyProtection="1"/>
    <xf numFmtId="0" fontId="46" fillId="0" borderId="0" xfId="0" applyFont="1" applyFill="1" applyBorder="1" applyAlignment="1" applyProtection="1">
      <alignment horizontal="left"/>
    </xf>
    <xf numFmtId="5" fontId="18" fillId="0" borderId="0" xfId="0" applyNumberFormat="1" applyFont="1" applyFill="1" applyBorder="1" applyAlignment="1" applyProtection="1">
      <alignment horizontal="left"/>
    </xf>
    <xf numFmtId="0" fontId="46" fillId="18" borderId="255" xfId="0" applyFont="1" applyFill="1" applyBorder="1" applyAlignment="1" applyProtection="1">
      <alignment wrapText="1"/>
    </xf>
    <xf numFmtId="44" fontId="22" fillId="6" borderId="288" xfId="0" applyNumberFormat="1" applyFont="1" applyFill="1" applyBorder="1" applyAlignment="1" applyProtection="1"/>
    <xf numFmtId="44" fontId="22" fillId="6" borderId="260" xfId="0" applyNumberFormat="1" applyFont="1" applyFill="1" applyBorder="1" applyAlignment="1" applyProtection="1"/>
    <xf numFmtId="0" fontId="46" fillId="0" borderId="3" xfId="0" applyFont="1" applyFill="1" applyBorder="1" applyAlignment="1" applyProtection="1"/>
    <xf numFmtId="166" fontId="67" fillId="0" borderId="0" xfId="0" applyNumberFormat="1" applyFont="1" applyFill="1" applyBorder="1" applyAlignment="1" applyProtection="1"/>
    <xf numFmtId="5" fontId="21" fillId="0" borderId="35" xfId="0" applyNumberFormat="1" applyFont="1" applyFill="1" applyBorder="1" applyAlignment="1" applyProtection="1"/>
    <xf numFmtId="5" fontId="18" fillId="0" borderId="36" xfId="0" applyNumberFormat="1" applyFont="1" applyFill="1" applyBorder="1" applyAlignment="1" applyProtection="1"/>
    <xf numFmtId="0" fontId="18" fillId="0" borderId="36" xfId="0" applyFont="1" applyFill="1" applyBorder="1" applyAlignment="1" applyProtection="1"/>
    <xf numFmtId="5" fontId="18" fillId="0" borderId="36" xfId="0" applyNumberFormat="1" applyFont="1" applyFill="1" applyBorder="1" applyAlignment="1" applyProtection="1">
      <alignment horizontal="left"/>
    </xf>
    <xf numFmtId="164" fontId="18" fillId="0" borderId="36" xfId="0" applyNumberFormat="1" applyFont="1" applyFill="1" applyBorder="1" applyAlignment="1" applyProtection="1">
      <alignment horizontal="left"/>
    </xf>
    <xf numFmtId="5" fontId="43" fillId="0" borderId="36" xfId="0" applyNumberFormat="1" applyFont="1" applyFill="1" applyBorder="1" applyAlignment="1" applyProtection="1"/>
    <xf numFmtId="5" fontId="43" fillId="0" borderId="37" xfId="0" applyNumberFormat="1" applyFont="1" applyFill="1" applyBorder="1" applyAlignment="1" applyProtection="1"/>
    <xf numFmtId="0" fontId="18" fillId="0" borderId="542" xfId="0" applyFont="1" applyFill="1" applyBorder="1" applyAlignment="1" applyProtection="1">
      <protection locked="0"/>
    </xf>
    <xf numFmtId="0" fontId="18" fillId="0" borderId="545" xfId="0" applyFont="1" applyFill="1" applyBorder="1" applyAlignment="1" applyProtection="1">
      <protection locked="0"/>
    </xf>
    <xf numFmtId="0" fontId="18" fillId="0" borderId="114" xfId="0" applyFont="1" applyFill="1" applyBorder="1" applyAlignment="1" applyProtection="1">
      <protection locked="0"/>
    </xf>
    <xf numFmtId="0" fontId="18" fillId="0" borderId="79" xfId="0" applyFont="1" applyBorder="1" applyProtection="1">
      <protection locked="0"/>
    </xf>
    <xf numFmtId="14" fontId="0" fillId="0" borderId="0" xfId="0" applyNumberFormat="1" applyProtection="1">
      <protection locked="0"/>
    </xf>
    <xf numFmtId="0" fontId="16" fillId="0" borderId="168" xfId="0" applyFont="1" applyFill="1" applyBorder="1" applyAlignment="1" applyProtection="1">
      <alignment horizontal="left"/>
    </xf>
    <xf numFmtId="0" fontId="3" fillId="0" borderId="169" xfId="0" applyFont="1" applyFill="1" applyBorder="1" applyAlignment="1" applyProtection="1"/>
    <xf numFmtId="0" fontId="3" fillId="0" borderId="170" xfId="0" applyFont="1" applyBorder="1" applyAlignment="1" applyProtection="1"/>
    <xf numFmtId="0" fontId="16" fillId="0" borderId="171" xfId="0" applyFont="1" applyFill="1" applyBorder="1" applyAlignment="1" applyProtection="1">
      <alignment horizontal="left"/>
    </xf>
    <xf numFmtId="0" fontId="3" fillId="0" borderId="172" xfId="0" applyFont="1" applyBorder="1" applyAlignment="1" applyProtection="1"/>
    <xf numFmtId="0" fontId="3" fillId="0" borderId="171" xfId="0" applyFont="1" applyFill="1" applyBorder="1" applyAlignment="1" applyProtection="1"/>
    <xf numFmtId="0" fontId="19" fillId="0" borderId="0" xfId="0" applyFont="1" applyBorder="1" applyAlignment="1" applyProtection="1">
      <alignment vertical="center"/>
    </xf>
    <xf numFmtId="0" fontId="47" fillId="6" borderId="6" xfId="0" applyFont="1" applyFill="1" applyBorder="1" applyAlignment="1" applyProtection="1">
      <alignment vertical="top"/>
    </xf>
    <xf numFmtId="0" fontId="47" fillId="0" borderId="0" xfId="0" applyFont="1" applyFill="1" applyBorder="1" applyAlignment="1" applyProtection="1">
      <alignment vertical="top"/>
    </xf>
    <xf numFmtId="0" fontId="22" fillId="0" borderId="0" xfId="0" applyFont="1" applyBorder="1" applyAlignment="1" applyProtection="1">
      <alignment vertical="center"/>
    </xf>
    <xf numFmtId="0" fontId="18" fillId="0" borderId="0" xfId="0" applyFont="1" applyFill="1" applyBorder="1" applyAlignment="1" applyProtection="1">
      <alignment vertical="top"/>
    </xf>
    <xf numFmtId="0" fontId="21" fillId="0" borderId="0" xfId="0" applyFont="1" applyBorder="1" applyAlignment="1" applyProtection="1">
      <alignment vertical="center"/>
    </xf>
    <xf numFmtId="0" fontId="21" fillId="0" borderId="0" xfId="0" applyFont="1" applyBorder="1" applyProtection="1"/>
    <xf numFmtId="0" fontId="22" fillId="0" borderId="0" xfId="0" applyFont="1" applyBorder="1" applyAlignment="1" applyProtection="1">
      <alignment horizontal="right" vertical="center"/>
    </xf>
    <xf numFmtId="3" fontId="18" fillId="0" borderId="13" xfId="0" applyNumberFormat="1" applyFont="1" applyBorder="1" applyProtection="1"/>
    <xf numFmtId="14" fontId="18" fillId="0" borderId="0" xfId="0" applyNumberFormat="1" applyFont="1" applyBorder="1" applyProtection="1"/>
    <xf numFmtId="0" fontId="18" fillId="0" borderId="0" xfId="0" applyNumberFormat="1" applyFont="1" applyBorder="1" applyProtection="1"/>
    <xf numFmtId="5" fontId="48" fillId="0" borderId="97" xfId="0" applyNumberFormat="1" applyFont="1" applyFill="1" applyBorder="1" applyProtection="1"/>
    <xf numFmtId="5" fontId="48" fillId="6" borderId="87" xfId="0" applyNumberFormat="1" applyFont="1" applyFill="1" applyBorder="1" applyProtection="1"/>
    <xf numFmtId="5" fontId="43" fillId="0" borderId="74" xfId="0" applyNumberFormat="1" applyFont="1" applyFill="1" applyBorder="1" applyProtection="1"/>
    <xf numFmtId="5" fontId="43" fillId="0" borderId="13" xfId="0" applyNumberFormat="1" applyFont="1" applyFill="1" applyBorder="1" applyProtection="1"/>
    <xf numFmtId="5" fontId="49" fillId="6" borderId="97" xfId="0" applyNumberFormat="1" applyFont="1" applyFill="1" applyBorder="1" applyProtection="1"/>
    <xf numFmtId="5" fontId="49" fillId="6" borderId="87" xfId="0" applyNumberFormat="1" applyFont="1" applyFill="1" applyBorder="1" applyProtection="1"/>
    <xf numFmtId="0" fontId="49" fillId="6" borderId="87" xfId="0" applyFont="1" applyFill="1" applyBorder="1" applyAlignment="1" applyProtection="1"/>
    <xf numFmtId="0" fontId="38" fillId="0" borderId="171" xfId="0" applyFont="1" applyFill="1" applyBorder="1" applyAlignment="1" applyProtection="1"/>
    <xf numFmtId="0" fontId="18" fillId="0" borderId="0" xfId="0" applyFont="1" applyAlignment="1" applyProtection="1"/>
    <xf numFmtId="5" fontId="43" fillId="0" borderId="252" xfId="0" applyNumberFormat="1" applyFont="1" applyFill="1" applyBorder="1" applyProtection="1"/>
    <xf numFmtId="0" fontId="18" fillId="0" borderId="74" xfId="0" applyFont="1" applyBorder="1" applyProtection="1"/>
    <xf numFmtId="3" fontId="18" fillId="0" borderId="13" xfId="0" applyNumberFormat="1" applyFont="1" applyFill="1" applyBorder="1" applyProtection="1"/>
    <xf numFmtId="5" fontId="46" fillId="0" borderId="13" xfId="0" applyNumberFormat="1" applyFont="1" applyFill="1" applyBorder="1" applyAlignment="1" applyProtection="1">
      <alignment horizontal="center"/>
    </xf>
    <xf numFmtId="0" fontId="18" fillId="0" borderId="13" xfId="0" applyNumberFormat="1" applyFont="1" applyBorder="1" applyProtection="1"/>
    <xf numFmtId="0" fontId="18" fillId="0" borderId="13" xfId="0" applyFont="1" applyBorder="1" applyProtection="1"/>
    <xf numFmtId="0" fontId="15" fillId="0" borderId="171" xfId="0" applyFont="1" applyFill="1" applyBorder="1" applyAlignment="1" applyProtection="1"/>
    <xf numFmtId="5" fontId="18" fillId="0" borderId="0" xfId="0" applyNumberFormat="1" applyFont="1" applyBorder="1" applyProtection="1"/>
    <xf numFmtId="0" fontId="3" fillId="0" borderId="165" xfId="0" applyFont="1" applyFill="1" applyBorder="1" applyAlignment="1" applyProtection="1"/>
    <xf numFmtId="0" fontId="18" fillId="0" borderId="166" xfId="0" applyFont="1" applyBorder="1" applyAlignment="1" applyProtection="1"/>
    <xf numFmtId="0" fontId="3" fillId="0" borderId="167" xfId="0" applyFont="1" applyBorder="1" applyAlignment="1" applyProtection="1"/>
    <xf numFmtId="0" fontId="18" fillId="6" borderId="79" xfId="0" applyFont="1" applyFill="1" applyBorder="1" applyProtection="1"/>
    <xf numFmtId="3" fontId="18" fillId="0" borderId="0" xfId="0" applyNumberFormat="1" applyFont="1" applyBorder="1" applyProtection="1"/>
    <xf numFmtId="5" fontId="46" fillId="0" borderId="0" xfId="0" applyNumberFormat="1" applyFont="1" applyFill="1" applyBorder="1" applyAlignment="1" applyProtection="1">
      <alignment horizontal="center"/>
    </xf>
    <xf numFmtId="0" fontId="3" fillId="0" borderId="166" xfId="0" applyFont="1" applyBorder="1" applyAlignment="1" applyProtection="1"/>
    <xf numFmtId="6" fontId="18" fillId="0" borderId="278" xfId="0" applyNumberFormat="1" applyFont="1" applyFill="1" applyBorder="1" applyAlignment="1" applyProtection="1">
      <protection locked="0"/>
    </xf>
    <xf numFmtId="0" fontId="18" fillId="0" borderId="280" xfId="0" applyFont="1" applyFill="1" applyBorder="1" applyAlignment="1" applyProtection="1">
      <protection locked="0"/>
    </xf>
    <xf numFmtId="6" fontId="18" fillId="0" borderId="122" xfId="0" applyNumberFormat="1" applyFont="1" applyFill="1" applyBorder="1" applyAlignment="1" applyProtection="1">
      <protection locked="0"/>
    </xf>
    <xf numFmtId="0" fontId="18" fillId="0" borderId="121" xfId="0" applyFont="1" applyFill="1" applyBorder="1" applyAlignment="1" applyProtection="1">
      <protection locked="0"/>
    </xf>
    <xf numFmtId="6" fontId="18" fillId="0" borderId="136" xfId="0" applyNumberFormat="1" applyFont="1" applyFill="1" applyBorder="1" applyAlignment="1" applyProtection="1">
      <protection locked="0"/>
    </xf>
    <xf numFmtId="0" fontId="18" fillId="0" borderId="150" xfId="0" applyFont="1" applyFill="1" applyBorder="1" applyAlignment="1" applyProtection="1">
      <protection locked="0"/>
    </xf>
    <xf numFmtId="5" fontId="18" fillId="0" borderId="278" xfId="0" applyNumberFormat="1" applyFont="1" applyFill="1" applyBorder="1" applyAlignment="1" applyProtection="1">
      <protection locked="0"/>
    </xf>
    <xf numFmtId="5" fontId="18" fillId="0" borderId="122" xfId="0" applyNumberFormat="1" applyFont="1" applyFill="1" applyBorder="1" applyAlignment="1" applyProtection="1">
      <protection locked="0"/>
    </xf>
    <xf numFmtId="5" fontId="18" fillId="0" borderId="136" xfId="0" applyNumberFormat="1" applyFont="1" applyFill="1" applyBorder="1" applyAlignment="1" applyProtection="1">
      <protection locked="0"/>
    </xf>
    <xf numFmtId="42" fontId="43" fillId="0" borderId="85" xfId="0" applyNumberFormat="1" applyFont="1" applyFill="1" applyBorder="1" applyAlignment="1" applyProtection="1">
      <protection locked="0"/>
    </xf>
    <xf numFmtId="42" fontId="43" fillId="0" borderId="151" xfId="0" applyNumberFormat="1" applyFont="1" applyFill="1" applyBorder="1" applyAlignment="1" applyProtection="1">
      <protection locked="0"/>
    </xf>
    <xf numFmtId="0" fontId="23" fillId="0" borderId="168" xfId="0" applyFont="1" applyFill="1" applyBorder="1" applyAlignment="1" applyProtection="1">
      <alignment horizontal="left"/>
    </xf>
    <xf numFmtId="0" fontId="18" fillId="0" borderId="169" xfId="0" applyFont="1" applyFill="1" applyBorder="1" applyAlignment="1" applyProtection="1"/>
    <xf numFmtId="0" fontId="18" fillId="0" borderId="192" xfId="0" applyFont="1" applyFill="1" applyBorder="1" applyAlignment="1" applyProtection="1"/>
    <xf numFmtId="0" fontId="23" fillId="0" borderId="171" xfId="0" applyFont="1" applyFill="1" applyBorder="1" applyAlignment="1" applyProtection="1">
      <alignment horizontal="left"/>
    </xf>
    <xf numFmtId="0" fontId="19" fillId="0" borderId="0" xfId="0" applyFont="1" applyFill="1" applyBorder="1" applyAlignment="1" applyProtection="1">
      <alignment vertical="center"/>
    </xf>
    <xf numFmtId="0" fontId="18" fillId="6" borderId="6" xfId="0" applyFont="1" applyFill="1" applyBorder="1" applyAlignment="1" applyProtection="1">
      <alignment vertical="center"/>
    </xf>
    <xf numFmtId="0" fontId="0" fillId="6" borderId="6" xfId="0" applyFont="1" applyFill="1" applyBorder="1" applyProtection="1"/>
    <xf numFmtId="0" fontId="22" fillId="0" borderId="0" xfId="0" applyFont="1" applyFill="1" applyBorder="1" applyAlignment="1" applyProtection="1">
      <alignment vertical="center"/>
    </xf>
    <xf numFmtId="0" fontId="19" fillId="0" borderId="0" xfId="0" applyFont="1" applyFill="1" applyBorder="1" applyAlignment="1" applyProtection="1">
      <alignment horizontal="right"/>
    </xf>
    <xf numFmtId="0" fontId="3" fillId="6" borderId="6" xfId="0" applyFont="1" applyFill="1" applyBorder="1" applyProtection="1"/>
    <xf numFmtId="0" fontId="20" fillId="18" borderId="288" xfId="0" applyFont="1" applyFill="1" applyBorder="1" applyAlignment="1" applyProtection="1"/>
    <xf numFmtId="0" fontId="20" fillId="18" borderId="453" xfId="0" applyFont="1" applyFill="1" applyBorder="1" applyAlignment="1" applyProtection="1"/>
    <xf numFmtId="0" fontId="20" fillId="18" borderId="429" xfId="0" applyFont="1" applyFill="1" applyBorder="1" applyAlignment="1" applyProtection="1"/>
    <xf numFmtId="0" fontId="18" fillId="18" borderId="483" xfId="0" applyFont="1" applyFill="1" applyBorder="1" applyAlignment="1" applyProtection="1">
      <alignment wrapText="1"/>
    </xf>
    <xf numFmtId="166" fontId="18" fillId="18" borderId="483" xfId="0" applyNumberFormat="1" applyFont="1" applyFill="1" applyBorder="1" applyAlignment="1" applyProtection="1">
      <alignment wrapText="1"/>
    </xf>
    <xf numFmtId="9" fontId="18" fillId="18" borderId="483" xfId="0" applyNumberFormat="1" applyFont="1" applyFill="1" applyBorder="1" applyAlignment="1" applyProtection="1">
      <alignment wrapText="1"/>
    </xf>
    <xf numFmtId="166" fontId="18" fillId="18" borderId="484" xfId="0" applyNumberFormat="1" applyFont="1" applyFill="1" applyBorder="1" applyAlignment="1" applyProtection="1">
      <alignment wrapText="1"/>
    </xf>
    <xf numFmtId="0" fontId="18" fillId="0" borderId="13" xfId="0" applyFont="1" applyFill="1" applyBorder="1" applyProtection="1"/>
    <xf numFmtId="166" fontId="18" fillId="0" borderId="0" xfId="0" applyNumberFormat="1" applyFont="1" applyFill="1" applyBorder="1" applyAlignment="1" applyProtection="1">
      <alignment horizontal="right" wrapText="1"/>
    </xf>
    <xf numFmtId="9" fontId="18" fillId="0" borderId="0" xfId="0" applyNumberFormat="1" applyFont="1" applyFill="1" applyBorder="1" applyAlignment="1" applyProtection="1">
      <alignment horizontal="right" wrapText="1"/>
    </xf>
    <xf numFmtId="166" fontId="18" fillId="0" borderId="34" xfId="0" applyNumberFormat="1" applyFont="1" applyFill="1" applyBorder="1" applyAlignment="1" applyProtection="1">
      <alignment horizontal="right" wrapText="1"/>
    </xf>
    <xf numFmtId="3" fontId="50" fillId="0" borderId="13" xfId="0" applyNumberFormat="1" applyFont="1" applyFill="1" applyBorder="1" applyAlignment="1" applyProtection="1">
      <alignment wrapText="1"/>
    </xf>
    <xf numFmtId="0" fontId="18" fillId="0" borderId="35" xfId="0" applyFont="1" applyFill="1" applyBorder="1" applyProtection="1"/>
    <xf numFmtId="0" fontId="18" fillId="0" borderId="36" xfId="0" applyFont="1" applyFill="1" applyBorder="1" applyAlignment="1" applyProtection="1">
      <alignment horizontal="left" wrapText="1"/>
    </xf>
    <xf numFmtId="0" fontId="46" fillId="6" borderId="210" xfId="0" applyNumberFormat="1" applyFont="1" applyFill="1" applyBorder="1" applyAlignment="1" applyProtection="1">
      <alignment horizontal="center" vertical="center" wrapText="1"/>
    </xf>
    <xf numFmtId="0" fontId="46" fillId="6" borderId="486" xfId="0" applyNumberFormat="1" applyFont="1" applyFill="1" applyBorder="1" applyAlignment="1" applyProtection="1">
      <alignment horizontal="center" vertical="center" wrapText="1"/>
    </xf>
    <xf numFmtId="0" fontId="0" fillId="0" borderId="0" xfId="0" applyFont="1" applyFill="1" applyBorder="1" applyProtection="1"/>
    <xf numFmtId="3" fontId="19" fillId="0" borderId="0" xfId="0" applyNumberFormat="1" applyFont="1" applyFill="1" applyProtection="1"/>
    <xf numFmtId="0" fontId="18" fillId="0" borderId="36" xfId="0" applyFont="1" applyFill="1" applyBorder="1" applyAlignment="1" applyProtection="1">
      <alignment horizontal="center"/>
    </xf>
    <xf numFmtId="166" fontId="18" fillId="0" borderId="36" xfId="0" applyNumberFormat="1" applyFont="1" applyFill="1" applyBorder="1" applyProtection="1"/>
    <xf numFmtId="9" fontId="18" fillId="0" borderId="36" xfId="0" applyNumberFormat="1" applyFont="1" applyFill="1" applyBorder="1" applyAlignment="1" applyProtection="1">
      <alignment horizontal="center"/>
    </xf>
    <xf numFmtId="166" fontId="18" fillId="0" borderId="36" xfId="0" applyNumberFormat="1" applyFont="1" applyFill="1" applyBorder="1" applyAlignment="1" applyProtection="1">
      <alignment horizontal="center"/>
    </xf>
    <xf numFmtId="3" fontId="18" fillId="0" borderId="36" xfId="0" applyNumberFormat="1" applyFont="1" applyFill="1" applyBorder="1" applyProtection="1"/>
    <xf numFmtId="166" fontId="19" fillId="6" borderId="148" xfId="0" applyNumberFormat="1" applyFont="1" applyFill="1" applyBorder="1" applyAlignment="1" applyProtection="1"/>
    <xf numFmtId="166" fontId="19" fillId="6" borderId="259" xfId="0" applyNumberFormat="1" applyFont="1" applyFill="1" applyBorder="1" applyAlignment="1" applyProtection="1">
      <alignment horizontal="right"/>
    </xf>
    <xf numFmtId="166" fontId="19" fillId="6" borderId="255" xfId="0" applyNumberFormat="1" applyFont="1" applyFill="1" applyBorder="1" applyAlignment="1" applyProtection="1">
      <alignment horizontal="right"/>
    </xf>
    <xf numFmtId="166" fontId="19" fillId="6" borderId="256" xfId="0" applyNumberFormat="1" applyFont="1" applyFill="1" applyBorder="1" applyAlignment="1" applyProtection="1">
      <alignment horizontal="right"/>
    </xf>
    <xf numFmtId="166" fontId="19" fillId="6" borderId="24" xfId="0" applyNumberFormat="1" applyFont="1" applyFill="1" applyBorder="1" applyProtection="1"/>
    <xf numFmtId="166" fontId="19" fillId="6" borderId="17" xfId="0" applyNumberFormat="1" applyFont="1" applyFill="1" applyBorder="1" applyProtection="1"/>
    <xf numFmtId="166" fontId="19" fillId="6" borderId="23" xfId="0" applyNumberFormat="1" applyFont="1" applyFill="1" applyBorder="1" applyProtection="1"/>
    <xf numFmtId="0" fontId="17" fillId="0" borderId="478" xfId="0" applyFont="1" applyFill="1" applyBorder="1" applyAlignment="1" applyProtection="1">
      <alignment horizontal="center"/>
      <protection locked="0"/>
    </xf>
    <xf numFmtId="0" fontId="59" fillId="0" borderId="79" xfId="0" applyFont="1" applyFill="1" applyBorder="1" applyAlignment="1" applyProtection="1">
      <alignment horizontal="left" vertical="center"/>
      <protection locked="0"/>
    </xf>
    <xf numFmtId="0" fontId="18" fillId="0" borderId="335" xfId="0" applyFont="1" applyFill="1" applyBorder="1" applyProtection="1"/>
    <xf numFmtId="0" fontId="18" fillId="0" borderId="336" xfId="0" applyFont="1" applyFill="1" applyBorder="1" applyProtection="1"/>
    <xf numFmtId="0" fontId="18" fillId="0" borderId="366" xfId="0" applyFont="1" applyFill="1" applyBorder="1" applyProtection="1"/>
    <xf numFmtId="0" fontId="18" fillId="0" borderId="333" xfId="0" applyFont="1" applyFill="1" applyBorder="1" applyProtection="1"/>
    <xf numFmtId="0" fontId="18" fillId="0" borderId="331" xfId="0" applyFont="1" applyFill="1" applyBorder="1" applyProtection="1"/>
    <xf numFmtId="0" fontId="18" fillId="0" borderId="358" xfId="0" applyFont="1" applyFill="1" applyBorder="1" applyProtection="1"/>
    <xf numFmtId="0" fontId="18" fillId="0" borderId="395" xfId="0" applyFont="1" applyFill="1" applyBorder="1" applyProtection="1"/>
    <xf numFmtId="165" fontId="18" fillId="0" borderId="252" xfId="0" applyNumberFormat="1" applyFont="1" applyFill="1" applyBorder="1" applyProtection="1"/>
    <xf numFmtId="9" fontId="18" fillId="0" borderId="0" xfId="0" applyNumberFormat="1" applyFont="1" applyFill="1" applyBorder="1" applyProtection="1"/>
    <xf numFmtId="0" fontId="18" fillId="0" borderId="304" xfId="0" applyFont="1" applyFill="1" applyBorder="1" applyProtection="1"/>
    <xf numFmtId="9" fontId="18" fillId="0" borderId="304" xfId="0" applyNumberFormat="1" applyFont="1" applyFill="1" applyBorder="1" applyProtection="1"/>
    <xf numFmtId="0" fontId="18" fillId="0" borderId="353" xfId="0" applyFont="1" applyFill="1" applyBorder="1" applyProtection="1"/>
    <xf numFmtId="5" fontId="69" fillId="6" borderId="372" xfId="0" applyNumberFormat="1" applyFont="1" applyFill="1" applyBorder="1" applyAlignment="1" applyProtection="1">
      <alignment vertical="center"/>
    </xf>
    <xf numFmtId="5" fontId="69" fillId="6" borderId="373" xfId="0" applyNumberFormat="1" applyFont="1" applyFill="1" applyBorder="1" applyAlignment="1" applyProtection="1">
      <alignment vertical="center"/>
    </xf>
    <xf numFmtId="5" fontId="69" fillId="6" borderId="374" xfId="0" applyNumberFormat="1" applyFont="1" applyFill="1" applyBorder="1" applyAlignment="1" applyProtection="1">
      <alignment vertical="center"/>
    </xf>
    <xf numFmtId="0" fontId="18" fillId="0" borderId="364" xfId="0" applyFont="1" applyFill="1" applyBorder="1" applyProtection="1"/>
    <xf numFmtId="5" fontId="69" fillId="6" borderId="375" xfId="0" applyNumberFormat="1" applyFont="1" applyFill="1" applyBorder="1" applyAlignment="1" applyProtection="1">
      <alignment vertical="center"/>
    </xf>
    <xf numFmtId="5" fontId="69" fillId="6" borderId="376" xfId="0" applyNumberFormat="1" applyFont="1" applyFill="1" applyBorder="1" applyAlignment="1" applyProtection="1">
      <alignment vertical="center"/>
    </xf>
    <xf numFmtId="5" fontId="69" fillId="6" borderId="377" xfId="0" applyNumberFormat="1" applyFont="1" applyFill="1" applyBorder="1" applyAlignment="1" applyProtection="1">
      <alignment vertical="center"/>
    </xf>
    <xf numFmtId="165" fontId="18" fillId="0" borderId="422" xfId="0" applyNumberFormat="1" applyFont="1" applyFill="1" applyBorder="1" applyProtection="1"/>
    <xf numFmtId="6" fontId="43" fillId="6" borderId="378" xfId="0" applyNumberFormat="1" applyFont="1" applyFill="1" applyBorder="1" applyAlignment="1" applyProtection="1">
      <alignment vertical="center"/>
    </xf>
    <xf numFmtId="165" fontId="43" fillId="0" borderId="61" xfId="0" applyNumberFormat="1" applyFont="1" applyFill="1" applyBorder="1" applyAlignment="1" applyProtection="1">
      <alignment vertical="center"/>
    </xf>
    <xf numFmtId="6" fontId="43" fillId="6" borderId="381" xfId="0" applyNumberFormat="1" applyFont="1" applyFill="1" applyBorder="1" applyAlignment="1" applyProtection="1">
      <alignment vertical="center"/>
    </xf>
    <xf numFmtId="165" fontId="43" fillId="0" borderId="422" xfId="0" applyNumberFormat="1" applyFont="1" applyFill="1" applyBorder="1" applyAlignment="1" applyProtection="1">
      <alignment vertical="center"/>
    </xf>
    <xf numFmtId="165" fontId="43" fillId="0" borderId="2" xfId="0" applyNumberFormat="1" applyFont="1" applyFill="1" applyBorder="1" applyAlignment="1" applyProtection="1">
      <alignment vertical="center"/>
    </xf>
    <xf numFmtId="165" fontId="43" fillId="0" borderId="304" xfId="0" applyNumberFormat="1" applyFont="1" applyFill="1" applyBorder="1" applyAlignment="1" applyProtection="1">
      <alignment vertical="center"/>
    </xf>
    <xf numFmtId="0" fontId="18" fillId="24" borderId="0" xfId="0" applyFont="1" applyFill="1" applyProtection="1"/>
    <xf numFmtId="49" fontId="43" fillId="0" borderId="0" xfId="0" applyNumberFormat="1" applyFont="1" applyFill="1" applyBorder="1" applyAlignment="1" applyProtection="1">
      <alignment horizontal="left" vertical="center"/>
    </xf>
    <xf numFmtId="44" fontId="43" fillId="0" borderId="0" xfId="0" applyNumberFormat="1" applyFont="1" applyFill="1" applyBorder="1" applyAlignment="1" applyProtection="1">
      <alignment horizontal="right" vertical="center"/>
    </xf>
    <xf numFmtId="44" fontId="40" fillId="0" borderId="0" xfId="0" applyNumberFormat="1" applyFont="1" applyFill="1" applyBorder="1" applyAlignment="1" applyProtection="1">
      <alignment horizontal="right" vertical="center"/>
    </xf>
    <xf numFmtId="6" fontId="43" fillId="0" borderId="0" xfId="0" applyNumberFormat="1" applyFont="1" applyFill="1" applyBorder="1" applyAlignment="1" applyProtection="1">
      <alignment horizontal="right" vertical="center"/>
    </xf>
    <xf numFmtId="6" fontId="43" fillId="6" borderId="69" xfId="0" applyNumberFormat="1" applyFont="1" applyFill="1" applyBorder="1" applyProtection="1"/>
    <xf numFmtId="6" fontId="43" fillId="6" borderId="70" xfId="0" applyNumberFormat="1" applyFont="1" applyFill="1" applyBorder="1" applyProtection="1"/>
    <xf numFmtId="166" fontId="43" fillId="6" borderId="70" xfId="0" applyNumberFormat="1" applyFont="1" applyFill="1" applyBorder="1" applyProtection="1"/>
    <xf numFmtId="166" fontId="43" fillId="6" borderId="71" xfId="0" applyNumberFormat="1" applyFont="1" applyFill="1" applyBorder="1" applyProtection="1"/>
    <xf numFmtId="6" fontId="69" fillId="6" borderId="372" xfId="0" applyNumberFormat="1" applyFont="1" applyFill="1" applyBorder="1" applyAlignment="1" applyProtection="1">
      <alignment vertical="center"/>
    </xf>
    <xf numFmtId="6" fontId="69" fillId="6" borderId="373" xfId="0" applyNumberFormat="1" applyFont="1" applyFill="1" applyBorder="1" applyAlignment="1" applyProtection="1">
      <alignment vertical="center"/>
    </xf>
    <xf numFmtId="6" fontId="69" fillId="6" borderId="374" xfId="0" applyNumberFormat="1" applyFont="1" applyFill="1" applyBorder="1" applyAlignment="1" applyProtection="1">
      <alignment vertical="center"/>
    </xf>
    <xf numFmtId="6" fontId="69" fillId="6" borderId="375" xfId="0" applyNumberFormat="1" applyFont="1" applyFill="1" applyBorder="1" applyAlignment="1" applyProtection="1">
      <alignment vertical="center"/>
    </xf>
    <xf numFmtId="6" fontId="69" fillId="6" borderId="376" xfId="0" applyNumberFormat="1" applyFont="1" applyFill="1" applyBorder="1" applyAlignment="1" applyProtection="1">
      <alignment vertical="center"/>
    </xf>
    <xf numFmtId="6" fontId="69" fillId="6" borderId="377" xfId="0" applyNumberFormat="1" applyFont="1" applyFill="1" applyBorder="1" applyAlignment="1" applyProtection="1">
      <alignment vertical="center"/>
    </xf>
    <xf numFmtId="0" fontId="18" fillId="0" borderId="339" xfId="0" applyFont="1" applyFill="1" applyBorder="1" applyProtection="1"/>
    <xf numFmtId="0" fontId="18" fillId="0" borderId="165" xfId="0" applyFont="1" applyFill="1" applyBorder="1" applyProtection="1"/>
    <xf numFmtId="0" fontId="18" fillId="0" borderId="167" xfId="0" applyFont="1" applyFill="1" applyBorder="1" applyProtection="1"/>
    <xf numFmtId="0" fontId="59" fillId="6" borderId="79" xfId="0" applyFont="1" applyFill="1" applyBorder="1" applyAlignment="1" applyProtection="1">
      <alignment horizontal="left" vertical="center"/>
    </xf>
    <xf numFmtId="14" fontId="59" fillId="0" borderId="79" xfId="0" applyNumberFormat="1" applyFont="1" applyFill="1" applyBorder="1" applyAlignment="1" applyProtection="1">
      <alignment horizontal="left" vertical="center"/>
      <protection locked="0"/>
    </xf>
    <xf numFmtId="14" fontId="59" fillId="6" borderId="79" xfId="0" applyNumberFormat="1" applyFont="1" applyFill="1" applyBorder="1" applyAlignment="1" applyProtection="1">
      <alignment horizontal="left" vertical="center"/>
    </xf>
    <xf numFmtId="165" fontId="18" fillId="8" borderId="358" xfId="0" applyNumberFormat="1" applyFont="1" applyFill="1" applyBorder="1" applyProtection="1"/>
    <xf numFmtId="5" fontId="43" fillId="8" borderId="317" xfId="0" applyNumberFormat="1" applyFont="1" applyFill="1" applyBorder="1" applyAlignment="1" applyProtection="1">
      <alignment horizontal="right" vertical="center"/>
    </xf>
    <xf numFmtId="5" fontId="43" fillId="8" borderId="318" xfId="0" applyNumberFormat="1" applyFont="1" applyFill="1" applyBorder="1" applyAlignment="1" applyProtection="1">
      <alignment horizontal="right" vertical="center"/>
    </xf>
    <xf numFmtId="6" fontId="43" fillId="8" borderId="316" xfId="0" applyNumberFormat="1" applyFont="1" applyFill="1" applyBorder="1" applyAlignment="1" applyProtection="1">
      <alignment horizontal="right" vertical="center"/>
    </xf>
    <xf numFmtId="6" fontId="43" fillId="8" borderId="317" xfId="0" applyNumberFormat="1" applyFont="1" applyFill="1" applyBorder="1" applyAlignment="1" applyProtection="1">
      <alignment horizontal="right" vertical="center"/>
    </xf>
    <xf numFmtId="6" fontId="43" fillId="8" borderId="318" xfId="0" applyNumberFormat="1" applyFont="1" applyFill="1" applyBorder="1" applyAlignment="1" applyProtection="1">
      <alignment horizontal="right" vertical="center"/>
    </xf>
    <xf numFmtId="0" fontId="46" fillId="6" borderId="258" xfId="0" applyNumberFormat="1" applyFont="1" applyFill="1" applyBorder="1" applyAlignment="1" applyProtection="1">
      <alignment vertical="center"/>
    </xf>
    <xf numFmtId="0" fontId="18" fillId="0" borderId="298" xfId="0" applyFont="1" applyFill="1" applyBorder="1" applyAlignment="1" applyProtection="1"/>
    <xf numFmtId="0" fontId="18" fillId="0" borderId="299" xfId="0" applyFont="1" applyBorder="1" applyAlignment="1" applyProtection="1"/>
    <xf numFmtId="166" fontId="22" fillId="0" borderId="299" xfId="0" applyNumberFormat="1" applyFont="1" applyBorder="1" applyProtection="1"/>
    <xf numFmtId="0" fontId="22" fillId="0" borderId="300" xfId="0" applyFont="1" applyBorder="1" applyProtection="1"/>
    <xf numFmtId="0" fontId="18" fillId="0" borderId="295" xfId="0" applyFont="1" applyFill="1" applyBorder="1" applyAlignment="1" applyProtection="1"/>
    <xf numFmtId="0" fontId="22" fillId="0" borderId="297" xfId="0" applyFont="1" applyBorder="1" applyProtection="1"/>
    <xf numFmtId="0" fontId="17" fillId="0" borderId="0" xfId="0" applyFont="1" applyFill="1" applyBorder="1" applyAlignment="1" applyProtection="1">
      <alignment horizontal="right"/>
    </xf>
    <xf numFmtId="0" fontId="71" fillId="0" borderId="0" xfId="0" applyFont="1" applyFill="1" applyBorder="1" applyProtection="1"/>
    <xf numFmtId="166" fontId="22" fillId="0" borderId="0" xfId="0" applyNumberFormat="1" applyFont="1" applyBorder="1" applyProtection="1"/>
    <xf numFmtId="0" fontId="22" fillId="0" borderId="297" xfId="0" applyFont="1" applyFill="1" applyBorder="1" applyProtection="1"/>
    <xf numFmtId="0" fontId="21" fillId="0" borderId="0" xfId="0" applyFont="1" applyFill="1" applyBorder="1" applyProtection="1"/>
    <xf numFmtId="0" fontId="18" fillId="0" borderId="296" xfId="0" applyFont="1" applyFill="1" applyBorder="1" applyAlignment="1" applyProtection="1"/>
    <xf numFmtId="0" fontId="59" fillId="0" borderId="301" xfId="0" applyFont="1" applyFill="1" applyBorder="1" applyAlignment="1" applyProtection="1"/>
    <xf numFmtId="0" fontId="18" fillId="0" borderId="301" xfId="0" applyFont="1" applyFill="1" applyBorder="1" applyAlignment="1" applyProtection="1">
      <alignment vertical="top"/>
    </xf>
    <xf numFmtId="0" fontId="22" fillId="0" borderId="302" xfId="0" applyFont="1" applyFill="1" applyBorder="1" applyProtection="1"/>
    <xf numFmtId="0" fontId="18" fillId="0" borderId="168" xfId="0" applyFont="1" applyFill="1" applyBorder="1" applyProtection="1"/>
    <xf numFmtId="0" fontId="18" fillId="0" borderId="169" xfId="0" applyFont="1" applyFill="1" applyBorder="1" applyProtection="1"/>
    <xf numFmtId="0" fontId="18" fillId="0" borderId="170" xfId="0" applyFont="1" applyFill="1" applyBorder="1" applyProtection="1"/>
    <xf numFmtId="0" fontId="18" fillId="0" borderId="171" xfId="0" applyFont="1" applyFill="1" applyBorder="1" applyProtection="1"/>
    <xf numFmtId="0" fontId="18" fillId="0" borderId="172" xfId="0" applyFont="1" applyFill="1" applyBorder="1" applyProtection="1"/>
    <xf numFmtId="0" fontId="18" fillId="0" borderId="171" xfId="0" applyFont="1" applyFill="1" applyBorder="1" applyAlignment="1" applyProtection="1"/>
    <xf numFmtId="5" fontId="25" fillId="0" borderId="172" xfId="0" applyNumberFormat="1" applyFont="1" applyFill="1" applyBorder="1" applyAlignment="1" applyProtection="1"/>
    <xf numFmtId="0" fontId="18" fillId="3" borderId="171" xfId="0" applyFont="1" applyFill="1" applyBorder="1" applyProtection="1"/>
    <xf numFmtId="0" fontId="18" fillId="3" borderId="172" xfId="0" applyFont="1" applyFill="1" applyBorder="1" applyProtection="1"/>
    <xf numFmtId="0" fontId="18" fillId="6" borderId="6" xfId="0" applyFont="1" applyFill="1" applyBorder="1" applyAlignment="1" applyProtection="1"/>
    <xf numFmtId="0" fontId="23" fillId="0" borderId="34" xfId="0" applyFont="1" applyFill="1" applyBorder="1" applyAlignment="1" applyProtection="1">
      <alignment horizontal="center"/>
    </xf>
    <xf numFmtId="0" fontId="23" fillId="0" borderId="0" xfId="0" applyFont="1" applyFill="1" applyBorder="1" applyAlignment="1" applyProtection="1">
      <alignment horizontal="center" wrapText="1"/>
    </xf>
    <xf numFmtId="0" fontId="23" fillId="0" borderId="0" xfId="0" applyFont="1" applyFill="1" applyBorder="1" applyAlignment="1" applyProtection="1">
      <alignment horizontal="center"/>
    </xf>
    <xf numFmtId="0" fontId="18" fillId="5" borderId="16" xfId="0" applyFont="1" applyFill="1" applyBorder="1" applyAlignment="1" applyProtection="1">
      <alignment vertical="top"/>
    </xf>
    <xf numFmtId="0" fontId="18" fillId="0" borderId="0" xfId="0" applyFont="1" applyBorder="1" applyAlignment="1" applyProtection="1">
      <alignment wrapText="1"/>
      <protection locked="0"/>
    </xf>
    <xf numFmtId="0" fontId="18" fillId="0" borderId="0" xfId="0" applyFont="1" applyProtection="1">
      <protection locked="0"/>
    </xf>
    <xf numFmtId="0" fontId="18" fillId="0" borderId="0" xfId="0" applyFont="1" applyProtection="1"/>
    <xf numFmtId="0" fontId="22" fillId="0" borderId="0" xfId="0" applyFont="1" applyBorder="1" applyAlignment="1" applyProtection="1">
      <alignment horizontal="center" wrapText="1"/>
    </xf>
    <xf numFmtId="49" fontId="18" fillId="0" borderId="0" xfId="0" applyNumberFormat="1" applyFont="1" applyFill="1" applyBorder="1" applyAlignment="1" applyProtection="1">
      <alignment horizontal="center" wrapText="1"/>
    </xf>
    <xf numFmtId="0" fontId="0" fillId="0" borderId="492" xfId="0" applyFont="1" applyBorder="1" applyProtection="1">
      <protection locked="0"/>
    </xf>
    <xf numFmtId="0" fontId="0" fillId="0" borderId="493" xfId="0" applyFont="1" applyBorder="1" applyProtection="1">
      <protection locked="0"/>
    </xf>
    <xf numFmtId="0" fontId="0" fillId="0" borderId="494" xfId="0" applyFont="1" applyBorder="1" applyProtection="1">
      <protection locked="0"/>
    </xf>
    <xf numFmtId="0" fontId="18" fillId="6" borderId="6" xfId="0" applyFont="1" applyFill="1" applyBorder="1" applyProtection="1"/>
    <xf numFmtId="0" fontId="19" fillId="0" borderId="79" xfId="0" applyFont="1" applyFill="1" applyBorder="1" applyProtection="1">
      <protection locked="0"/>
    </xf>
    <xf numFmtId="0" fontId="2" fillId="0" borderId="0" xfId="0" applyFont="1" applyFill="1" applyProtection="1">
      <protection locked="0"/>
    </xf>
    <xf numFmtId="0" fontId="19" fillId="0" borderId="478" xfId="0" applyFont="1" applyFill="1" applyBorder="1" applyProtection="1">
      <protection locked="0"/>
    </xf>
    <xf numFmtId="0" fontId="57" fillId="0" borderId="168" xfId="0" applyFont="1" applyFill="1" applyBorder="1" applyProtection="1"/>
    <xf numFmtId="0" fontId="57" fillId="0" borderId="169" xfId="0" applyFont="1" applyFill="1" applyBorder="1" applyAlignment="1" applyProtection="1">
      <alignment wrapText="1"/>
    </xf>
    <xf numFmtId="0" fontId="57" fillId="0" borderId="170" xfId="0" applyFont="1" applyFill="1" applyBorder="1" applyProtection="1"/>
    <xf numFmtId="0" fontId="57" fillId="0" borderId="171" xfId="0" applyFont="1" applyFill="1" applyBorder="1" applyProtection="1"/>
    <xf numFmtId="0" fontId="57" fillId="0" borderId="172" xfId="0" applyFont="1" applyFill="1" applyBorder="1" applyProtection="1"/>
    <xf numFmtId="0" fontId="22" fillId="0" borderId="0" xfId="0" applyFont="1" applyFill="1" applyBorder="1" applyAlignment="1" applyProtection="1">
      <alignment horizontal="center" wrapText="1"/>
    </xf>
    <xf numFmtId="0" fontId="75" fillId="0" borderId="0" xfId="0" applyFont="1" applyFill="1" applyBorder="1" applyAlignment="1" applyProtection="1">
      <alignment horizontal="center" wrapText="1"/>
    </xf>
    <xf numFmtId="0" fontId="19" fillId="0" borderId="6" xfId="0" applyFont="1" applyFill="1" applyBorder="1" applyAlignment="1" applyProtection="1"/>
    <xf numFmtId="0" fontId="57" fillId="0" borderId="6" xfId="0" applyFont="1" applyFill="1" applyBorder="1" applyProtection="1"/>
    <xf numFmtId="0" fontId="19" fillId="0" borderId="6" xfId="0" applyFont="1" applyFill="1" applyBorder="1" applyProtection="1"/>
    <xf numFmtId="0" fontId="19" fillId="0" borderId="6" xfId="0" applyFont="1" applyFill="1" applyBorder="1" applyAlignment="1" applyProtection="1">
      <alignment horizontal="center"/>
    </xf>
    <xf numFmtId="0" fontId="57" fillId="0" borderId="0" xfId="0" applyFont="1" applyFill="1" applyBorder="1" applyAlignment="1" applyProtection="1"/>
    <xf numFmtId="0" fontId="57" fillId="0" borderId="0" xfId="0" applyFont="1" applyFill="1" applyBorder="1" applyAlignment="1" applyProtection="1">
      <alignment horizontal="left" indent="2"/>
    </xf>
    <xf numFmtId="0" fontId="0" fillId="0" borderId="171" xfId="0" applyFont="1" applyFill="1" applyBorder="1" applyProtection="1"/>
    <xf numFmtId="0" fontId="0" fillId="8" borderId="0" xfId="0" applyFont="1" applyFill="1" applyBorder="1" applyProtection="1"/>
    <xf numFmtId="0" fontId="0" fillId="0" borderId="172" xfId="0" applyFont="1" applyFill="1" applyBorder="1" applyProtection="1"/>
    <xf numFmtId="0" fontId="57" fillId="0" borderId="0" xfId="0" applyFont="1" applyFill="1" applyBorder="1" applyProtection="1"/>
    <xf numFmtId="0" fontId="22" fillId="0" borderId="0" xfId="0" applyFont="1" applyFill="1" applyBorder="1" applyAlignment="1" applyProtection="1">
      <alignment horizontal="center"/>
    </xf>
    <xf numFmtId="0" fontId="57" fillId="0" borderId="0" xfId="0" quotePrefix="1" applyFont="1" applyFill="1" applyBorder="1" applyAlignment="1" applyProtection="1">
      <alignment horizontal="center"/>
    </xf>
    <xf numFmtId="0" fontId="57" fillId="0" borderId="0" xfId="0" applyFont="1" applyFill="1" applyBorder="1" applyAlignment="1" applyProtection="1">
      <alignment horizontal="center"/>
    </xf>
    <xf numFmtId="0" fontId="56" fillId="0" borderId="171" xfId="0" applyFont="1" applyFill="1" applyBorder="1" applyProtection="1"/>
    <xf numFmtId="0" fontId="56" fillId="0" borderId="6" xfId="0" applyFont="1" applyFill="1" applyBorder="1" applyProtection="1"/>
    <xf numFmtId="0" fontId="56" fillId="0" borderId="172" xfId="0" applyFont="1" applyFill="1" applyBorder="1" applyProtection="1"/>
    <xf numFmtId="0" fontId="22" fillId="0" borderId="0" xfId="0" applyFont="1" applyFill="1" applyBorder="1" applyAlignment="1" applyProtection="1">
      <alignment wrapText="1"/>
    </xf>
    <xf numFmtId="0" fontId="22" fillId="0" borderId="172" xfId="0" applyFont="1" applyFill="1" applyBorder="1" applyAlignment="1" applyProtection="1">
      <alignment wrapText="1"/>
    </xf>
    <xf numFmtId="0" fontId="57" fillId="0" borderId="0" xfId="0" applyFont="1" applyFill="1" applyBorder="1" applyAlignment="1" applyProtection="1">
      <alignment horizontal="left"/>
    </xf>
    <xf numFmtId="0" fontId="47" fillId="0" borderId="0" xfId="0" applyFont="1" applyFill="1" applyBorder="1" applyProtection="1"/>
    <xf numFmtId="0" fontId="47" fillId="0" borderId="0" xfId="0" applyFont="1" applyFill="1" applyBorder="1" applyAlignment="1" applyProtection="1"/>
    <xf numFmtId="1" fontId="57" fillId="0" borderId="0" xfId="0" applyNumberFormat="1" applyFont="1" applyFill="1" applyBorder="1" applyAlignment="1" applyProtection="1">
      <alignment horizontal="right"/>
    </xf>
    <xf numFmtId="0" fontId="75" fillId="0" borderId="0" xfId="0" applyFont="1" applyFill="1" applyBorder="1" applyProtection="1"/>
    <xf numFmtId="44" fontId="47" fillId="0" borderId="0" xfId="0" applyNumberFormat="1" applyFont="1" applyFill="1" applyBorder="1" applyAlignment="1" applyProtection="1">
      <alignment horizontal="left"/>
    </xf>
    <xf numFmtId="44" fontId="57" fillId="0" borderId="0" xfId="0" applyNumberFormat="1" applyFont="1" applyFill="1" applyBorder="1" applyAlignment="1" applyProtection="1">
      <alignment horizontal="left"/>
    </xf>
    <xf numFmtId="169" fontId="57" fillId="0" borderId="0" xfId="0" applyNumberFormat="1" applyFont="1" applyFill="1" applyBorder="1" applyAlignment="1" applyProtection="1">
      <alignment horizontal="left"/>
    </xf>
    <xf numFmtId="0" fontId="57" fillId="0" borderId="165" xfId="0" applyFont="1" applyFill="1" applyBorder="1" applyProtection="1"/>
    <xf numFmtId="0" fontId="57" fillId="0" borderId="166" xfId="0" applyFont="1" applyFill="1" applyBorder="1" applyProtection="1"/>
    <xf numFmtId="44" fontId="47" fillId="0" borderId="166" xfId="0" applyNumberFormat="1" applyFont="1" applyFill="1" applyBorder="1" applyAlignment="1" applyProtection="1">
      <alignment horizontal="left"/>
    </xf>
    <xf numFmtId="169" fontId="57" fillId="0" borderId="166" xfId="0" applyNumberFormat="1" applyFont="1" applyFill="1" applyBorder="1" applyAlignment="1" applyProtection="1">
      <alignment horizontal="left"/>
    </xf>
    <xf numFmtId="0" fontId="57" fillId="0" borderId="46" xfId="0" applyFont="1" applyFill="1" applyBorder="1" applyProtection="1"/>
    <xf numFmtId="0" fontId="57" fillId="0" borderId="167" xfId="0" applyFont="1" applyFill="1" applyBorder="1" applyProtection="1"/>
    <xf numFmtId="0" fontId="59" fillId="0" borderId="0" xfId="0" applyFont="1" applyFill="1" applyBorder="1" applyProtection="1"/>
    <xf numFmtId="165" fontId="47" fillId="0" borderId="0" xfId="0" applyNumberFormat="1" applyFont="1" applyFill="1" applyBorder="1" applyAlignment="1" applyProtection="1">
      <alignment horizontal="right"/>
    </xf>
    <xf numFmtId="0" fontId="19" fillId="0" borderId="0" xfId="0" applyFont="1" applyFill="1" applyBorder="1" applyAlignment="1" applyProtection="1">
      <alignment horizontal="center"/>
    </xf>
    <xf numFmtId="0" fontId="22" fillId="0" borderId="166" xfId="0" applyFont="1" applyFill="1" applyBorder="1" applyAlignment="1" applyProtection="1">
      <alignment wrapText="1"/>
    </xf>
    <xf numFmtId="0" fontId="22" fillId="0" borderId="46" xfId="0" applyFont="1" applyFill="1" applyBorder="1" applyAlignment="1" applyProtection="1">
      <alignment wrapText="1"/>
    </xf>
    <xf numFmtId="0" fontId="22" fillId="0" borderId="0" xfId="0" applyFont="1" applyFill="1" applyBorder="1" applyAlignment="1" applyProtection="1">
      <alignment horizontal="left"/>
    </xf>
    <xf numFmtId="0" fontId="20" fillId="27" borderId="288" xfId="0" applyFont="1" applyFill="1" applyBorder="1" applyAlignment="1" applyProtection="1">
      <alignment horizontal="left"/>
    </xf>
    <xf numFmtId="0" fontId="57" fillId="27" borderId="453" xfId="0" applyFont="1" applyFill="1" applyBorder="1" applyProtection="1"/>
    <xf numFmtId="0" fontId="57" fillId="27" borderId="453" xfId="0" applyFont="1" applyFill="1" applyBorder="1" applyAlignment="1" applyProtection="1"/>
    <xf numFmtId="0" fontId="57" fillId="27" borderId="471" xfId="0" applyFont="1" applyFill="1" applyBorder="1" applyProtection="1"/>
    <xf numFmtId="0" fontId="19" fillId="6" borderId="148" xfId="0" applyFont="1" applyFill="1" applyBorder="1" applyAlignment="1" applyProtection="1">
      <alignment horizontal="right"/>
    </xf>
    <xf numFmtId="0" fontId="57" fillId="0" borderId="0" xfId="0" applyFont="1" applyFill="1" applyBorder="1" applyAlignment="1" applyProtection="1">
      <alignment vertical="center" wrapText="1"/>
    </xf>
    <xf numFmtId="1" fontId="57" fillId="0" borderId="0" xfId="0" applyNumberFormat="1" applyFont="1" applyFill="1" applyBorder="1" applyProtection="1"/>
    <xf numFmtId="0" fontId="76" fillId="0" borderId="0" xfId="0" applyFont="1" applyFill="1" applyBorder="1" applyAlignment="1" applyProtection="1">
      <alignment horizontal="left"/>
    </xf>
    <xf numFmtId="0" fontId="75" fillId="0" borderId="0" xfId="0" applyFont="1" applyFill="1" applyBorder="1" applyAlignment="1" applyProtection="1">
      <alignment horizontal="left"/>
    </xf>
    <xf numFmtId="0" fontId="57" fillId="0" borderId="0" xfId="0" applyFont="1" applyFill="1" applyBorder="1" applyAlignment="1" applyProtection="1">
      <alignment horizontal="left" vertical="top"/>
    </xf>
    <xf numFmtId="37" fontId="47" fillId="0" borderId="0" xfId="0" applyNumberFormat="1" applyFont="1" applyFill="1" applyBorder="1" applyAlignment="1" applyProtection="1">
      <alignment horizontal="right"/>
    </xf>
    <xf numFmtId="37" fontId="47" fillId="0" borderId="0" xfId="0" applyNumberFormat="1" applyFont="1" applyFill="1" applyBorder="1" applyAlignment="1" applyProtection="1"/>
    <xf numFmtId="0" fontId="47" fillId="0" borderId="398" xfId="0" applyFont="1" applyFill="1" applyBorder="1" applyProtection="1"/>
    <xf numFmtId="44" fontId="57" fillId="0" borderId="398" xfId="0" applyNumberFormat="1" applyFont="1" applyFill="1" applyBorder="1" applyAlignment="1" applyProtection="1">
      <alignment horizontal="left"/>
    </xf>
    <xf numFmtId="44" fontId="47" fillId="0" borderId="398" xfId="0" applyNumberFormat="1" applyFont="1" applyFill="1" applyBorder="1" applyAlignment="1" applyProtection="1">
      <alignment horizontal="left"/>
    </xf>
    <xf numFmtId="165" fontId="47" fillId="0" borderId="0" xfId="0" applyNumberFormat="1" applyFont="1" applyFill="1" applyBorder="1" applyAlignment="1" applyProtection="1"/>
    <xf numFmtId="169" fontId="47" fillId="0" borderId="0" xfId="0" applyNumberFormat="1" applyFont="1" applyFill="1" applyBorder="1" applyAlignment="1" applyProtection="1">
      <alignment horizontal="left"/>
    </xf>
    <xf numFmtId="44" fontId="57" fillId="0" borderId="166" xfId="0" applyNumberFormat="1" applyFont="1" applyFill="1" applyBorder="1" applyAlignment="1" applyProtection="1">
      <alignment horizontal="left"/>
    </xf>
    <xf numFmtId="165" fontId="47" fillId="0" borderId="166" xfId="0" applyNumberFormat="1" applyFont="1" applyFill="1" applyBorder="1" applyAlignment="1" applyProtection="1">
      <alignment horizontal="right"/>
    </xf>
    <xf numFmtId="0" fontId="57" fillId="0" borderId="398" xfId="0" applyFont="1" applyFill="1" applyBorder="1" applyProtection="1"/>
    <xf numFmtId="0" fontId="47" fillId="0" borderId="0" xfId="0" applyNumberFormat="1" applyFont="1" applyFill="1" applyBorder="1" applyAlignment="1" applyProtection="1">
      <alignment horizontal="right"/>
    </xf>
    <xf numFmtId="42" fontId="47" fillId="0" borderId="0" xfId="0" applyNumberFormat="1" applyFont="1" applyFill="1" applyBorder="1" applyAlignment="1" applyProtection="1">
      <alignment horizontal="right"/>
    </xf>
    <xf numFmtId="0" fontId="57" fillId="0" borderId="166" xfId="0" applyFont="1" applyFill="1" applyBorder="1" applyAlignment="1" applyProtection="1">
      <alignment wrapText="1"/>
    </xf>
    <xf numFmtId="0" fontId="75" fillId="0" borderId="0" xfId="0" applyFont="1" applyFill="1" applyBorder="1" applyAlignment="1" applyProtection="1">
      <alignment horizontal="left" vertical="top"/>
    </xf>
    <xf numFmtId="0" fontId="57" fillId="0" borderId="0" xfId="0" applyFont="1" applyFill="1" applyBorder="1" applyAlignment="1" applyProtection="1">
      <alignment vertical="center"/>
    </xf>
    <xf numFmtId="0" fontId="19" fillId="6" borderId="148" xfId="0" applyFont="1" applyFill="1" applyBorder="1" applyAlignment="1" applyProtection="1">
      <alignment horizontal="right" vertical="center"/>
    </xf>
    <xf numFmtId="9" fontId="7" fillId="0" borderId="264" xfId="0" applyNumberFormat="1" applyFont="1" applyFill="1" applyBorder="1" applyAlignment="1" applyProtection="1">
      <alignment vertical="center"/>
      <protection locked="0"/>
    </xf>
    <xf numFmtId="1" fontId="9" fillId="0" borderId="277" xfId="0" applyNumberFormat="1" applyFont="1" applyFill="1" applyBorder="1" applyAlignment="1" applyProtection="1">
      <protection locked="0"/>
    </xf>
    <xf numFmtId="1" fontId="9" fillId="0" borderId="481" xfId="0" applyNumberFormat="1" applyFont="1" applyFill="1" applyBorder="1" applyAlignment="1" applyProtection="1">
      <protection locked="0"/>
    </xf>
    <xf numFmtId="42" fontId="9" fillId="0" borderId="277" xfId="0" applyNumberFormat="1" applyFont="1" applyFill="1" applyBorder="1" applyAlignment="1" applyProtection="1">
      <protection locked="0"/>
    </xf>
    <xf numFmtId="9" fontId="7" fillId="0" borderId="82" xfId="0" applyNumberFormat="1" applyFont="1" applyFill="1" applyBorder="1" applyAlignment="1" applyProtection="1">
      <alignment vertical="center"/>
      <protection locked="0"/>
    </xf>
    <xf numFmtId="1" fontId="9" fillId="0" borderId="105" xfId="0" applyNumberFormat="1" applyFont="1" applyFill="1" applyBorder="1" applyAlignment="1" applyProtection="1">
      <protection locked="0"/>
    </xf>
    <xf numFmtId="42" fontId="9" fillId="0" borderId="105" xfId="0" applyNumberFormat="1" applyFont="1" applyFill="1" applyBorder="1" applyAlignment="1" applyProtection="1">
      <protection locked="0"/>
    </xf>
    <xf numFmtId="1" fontId="9" fillId="0" borderId="106" xfId="0" applyNumberFormat="1" applyFont="1" applyFill="1" applyBorder="1" applyAlignment="1" applyProtection="1">
      <protection locked="0"/>
    </xf>
    <xf numFmtId="1" fontId="9" fillId="0" borderId="212" xfId="0" applyNumberFormat="1" applyFont="1" applyFill="1" applyBorder="1" applyAlignment="1" applyProtection="1">
      <protection locked="0"/>
    </xf>
    <xf numFmtId="1" fontId="9" fillId="0" borderId="134" xfId="0" applyNumberFormat="1" applyFont="1" applyFill="1" applyBorder="1" applyAlignment="1" applyProtection="1">
      <protection locked="0"/>
    </xf>
    <xf numFmtId="1" fontId="9" fillId="0" borderId="70" xfId="0" applyNumberFormat="1" applyFont="1" applyFill="1" applyBorder="1" applyAlignment="1" applyProtection="1">
      <protection locked="0"/>
    </xf>
    <xf numFmtId="42" fontId="9" fillId="0" borderId="134" xfId="0" applyNumberFormat="1" applyFont="1" applyFill="1" applyBorder="1" applyAlignment="1" applyProtection="1">
      <protection locked="0"/>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8" fillId="18" borderId="457" xfId="0" applyFont="1" applyFill="1" applyBorder="1" applyAlignment="1" applyProtection="1">
      <alignment horizontal="center" vertical="center" wrapText="1"/>
    </xf>
    <xf numFmtId="0" fontId="8" fillId="18" borderId="446" xfId="0" applyFont="1" applyFill="1" applyBorder="1" applyAlignment="1" applyProtection="1">
      <alignment horizontal="center" vertical="center" wrapText="1"/>
    </xf>
    <xf numFmtId="0" fontId="8" fillId="18" borderId="272" xfId="0" applyFont="1" applyFill="1" applyBorder="1" applyAlignment="1" applyProtection="1">
      <alignment horizontal="center" vertical="center" wrapText="1"/>
    </xf>
    <xf numFmtId="0" fontId="10" fillId="18" borderId="446" xfId="0" applyFont="1" applyFill="1" applyBorder="1" applyAlignment="1" applyProtection="1">
      <alignment horizontal="center" vertical="center" wrapText="1"/>
    </xf>
    <xf numFmtId="0" fontId="8" fillId="18" borderId="447" xfId="0" applyFont="1" applyFill="1" applyBorder="1" applyAlignment="1" applyProtection="1">
      <alignment horizontal="center" vertical="center" wrapText="1"/>
    </xf>
    <xf numFmtId="42" fontId="6" fillId="6" borderId="277" xfId="0" applyNumberFormat="1" applyFont="1" applyFill="1" applyBorder="1" applyAlignment="1" applyProtection="1">
      <alignment wrapText="1"/>
    </xf>
    <xf numFmtId="42" fontId="6" fillId="6" borderId="276" xfId="0" applyNumberFormat="1" applyFont="1" applyFill="1" applyBorder="1" applyAlignment="1" applyProtection="1">
      <alignment wrapText="1"/>
    </xf>
    <xf numFmtId="42" fontId="6" fillId="6" borderId="105" xfId="0" applyNumberFormat="1" applyFont="1" applyFill="1" applyBorder="1" applyAlignment="1" applyProtection="1">
      <alignment wrapText="1"/>
    </xf>
    <xf numFmtId="42" fontId="6" fillId="6" borderId="68" xfId="0" applyNumberFormat="1" applyFont="1" applyFill="1" applyBorder="1" applyAlignment="1" applyProtection="1">
      <alignment wrapText="1"/>
    </xf>
    <xf numFmtId="10" fontId="9" fillId="18" borderId="109" xfId="0" applyNumberFormat="1" applyFont="1" applyFill="1" applyBorder="1" applyAlignment="1" applyProtection="1">
      <alignment horizontal="center" vertical="center" wrapText="1"/>
    </xf>
    <xf numFmtId="42" fontId="9" fillId="13" borderId="106" xfId="0" applyNumberFormat="1" applyFont="1" applyFill="1" applyBorder="1" applyAlignment="1" applyProtection="1"/>
    <xf numFmtId="42" fontId="9" fillId="13" borderId="99" xfId="0" applyNumberFormat="1" applyFont="1" applyFill="1" applyBorder="1" applyAlignment="1" applyProtection="1"/>
    <xf numFmtId="42" fontId="9" fillId="13" borderId="100" xfId="0" applyNumberFormat="1" applyFont="1" applyFill="1" applyBorder="1" applyAlignment="1" applyProtection="1"/>
    <xf numFmtId="10" fontId="9" fillId="18" borderId="89" xfId="0" applyNumberFormat="1" applyFont="1" applyFill="1" applyBorder="1" applyAlignment="1" applyProtection="1">
      <alignment horizontal="center" vertical="center" wrapText="1"/>
    </xf>
    <xf numFmtId="42" fontId="6" fillId="6" borderId="134" xfId="0" applyNumberFormat="1" applyFont="1" applyFill="1" applyBorder="1" applyAlignment="1" applyProtection="1">
      <alignment wrapText="1"/>
    </xf>
    <xf numFmtId="42" fontId="6" fillId="6" borderId="147" xfId="0" applyNumberFormat="1" applyFont="1" applyFill="1" applyBorder="1" applyAlignment="1" applyProtection="1">
      <alignment wrapText="1"/>
    </xf>
    <xf numFmtId="0" fontId="6" fillId="0" borderId="12" xfId="0" applyFont="1" applyFill="1" applyBorder="1" applyAlignment="1" applyProtection="1">
      <alignment horizontal="center" vertical="center" wrapText="1"/>
    </xf>
    <xf numFmtId="37" fontId="6" fillId="0" borderId="27" xfId="0" applyNumberFormat="1" applyFont="1" applyFill="1" applyBorder="1" applyAlignment="1" applyProtection="1">
      <alignment wrapText="1"/>
    </xf>
    <xf numFmtId="42" fontId="6" fillId="26" borderId="118" xfId="0" applyNumberFormat="1" applyFont="1" applyFill="1" applyBorder="1" applyAlignment="1" applyProtection="1">
      <alignment vertical="center"/>
    </xf>
    <xf numFmtId="42" fontId="6" fillId="26" borderId="462" xfId="0" applyNumberFormat="1" applyFont="1" applyFill="1" applyBorder="1" applyAlignment="1" applyProtection="1">
      <alignment vertical="center"/>
    </xf>
    <xf numFmtId="42" fontId="6" fillId="26" borderId="252" xfId="0" applyNumberFormat="1" applyFont="1" applyFill="1" applyBorder="1" applyAlignment="1" applyProtection="1">
      <alignment vertical="center"/>
    </xf>
    <xf numFmtId="42" fontId="6" fillId="26" borderId="128" xfId="0" applyNumberFormat="1" applyFont="1" applyFill="1" applyBorder="1" applyAlignment="1" applyProtection="1">
      <alignment vertical="center"/>
    </xf>
    <xf numFmtId="42" fontId="6" fillId="6" borderId="252" xfId="0" applyNumberFormat="1" applyFont="1" applyFill="1" applyBorder="1" applyAlignment="1" applyProtection="1">
      <alignment wrapText="1"/>
    </xf>
    <xf numFmtId="42" fontId="6" fillId="6" borderId="257" xfId="0" applyNumberFormat="1" applyFont="1" applyFill="1" applyBorder="1" applyAlignment="1" applyProtection="1">
      <alignment wrapText="1"/>
    </xf>
    <xf numFmtId="42" fontId="6" fillId="6" borderId="148" xfId="0" applyNumberFormat="1" applyFont="1" applyFill="1" applyBorder="1" applyAlignment="1" applyProtection="1">
      <alignment wrapText="1"/>
    </xf>
    <xf numFmtId="0" fontId="6" fillId="0" borderId="0" xfId="0" applyFont="1" applyFill="1" applyBorder="1" applyAlignment="1" applyProtection="1">
      <alignment horizontal="center" vertical="center" wrapText="1"/>
    </xf>
    <xf numFmtId="37" fontId="6" fillId="0" borderId="0" xfId="0" applyNumberFormat="1" applyFont="1" applyFill="1" applyBorder="1" applyAlignment="1" applyProtection="1">
      <alignment wrapText="1"/>
    </xf>
    <xf numFmtId="42" fontId="6" fillId="0" borderId="0" xfId="0" applyNumberFormat="1" applyFont="1" applyFill="1" applyBorder="1" applyAlignment="1" applyProtection="1">
      <alignment vertical="center"/>
    </xf>
    <xf numFmtId="42" fontId="6" fillId="0" borderId="0" xfId="0" applyNumberFormat="1" applyFont="1" applyFill="1" applyBorder="1" applyAlignment="1" applyProtection="1">
      <alignment wrapText="1"/>
    </xf>
    <xf numFmtId="42" fontId="24" fillId="0" borderId="0" xfId="0" applyNumberFormat="1" applyFont="1" applyFill="1" applyBorder="1" applyAlignment="1" applyProtection="1">
      <alignment horizontal="right"/>
    </xf>
    <xf numFmtId="0" fontId="3" fillId="0" borderId="36" xfId="0" applyFont="1" applyFill="1" applyBorder="1" applyProtection="1"/>
    <xf numFmtId="0" fontId="24" fillId="0" borderId="36" xfId="0" applyFont="1" applyFill="1" applyBorder="1" applyAlignment="1" applyProtection="1">
      <alignment horizontal="right" vertical="center"/>
    </xf>
    <xf numFmtId="0" fontId="18" fillId="0" borderId="10" xfId="0" applyFont="1" applyFill="1" applyBorder="1" applyAlignment="1" applyProtection="1">
      <alignment horizontal="right" vertical="top"/>
      <protection locked="0"/>
    </xf>
    <xf numFmtId="9" fontId="42" fillId="0" borderId="82" xfId="0" applyNumberFormat="1" applyFont="1" applyFill="1" applyBorder="1" applyAlignment="1" applyProtection="1">
      <alignment horizontal="center" vertical="center" wrapText="1"/>
    </xf>
    <xf numFmtId="0" fontId="17" fillId="0" borderId="111" xfId="0" applyFont="1" applyFill="1" applyBorder="1" applyAlignment="1" applyProtection="1">
      <alignment horizontal="center"/>
      <protection locked="0"/>
    </xf>
    <xf numFmtId="0" fontId="18" fillId="0" borderId="111" xfId="0" applyFont="1" applyFill="1" applyBorder="1" applyAlignment="1" applyProtection="1">
      <alignment horizontal="center"/>
      <protection locked="0"/>
    </xf>
    <xf numFmtId="0" fontId="18" fillId="0" borderId="67" xfId="0" applyFont="1" applyFill="1" applyBorder="1" applyAlignment="1" applyProtection="1">
      <alignment horizontal="center"/>
      <protection locked="0"/>
    </xf>
    <xf numFmtId="0" fontId="0" fillId="18" borderId="242" xfId="0" applyFont="1" applyFill="1" applyBorder="1" applyProtection="1"/>
    <xf numFmtId="0" fontId="0" fillId="0" borderId="107" xfId="0" applyFont="1" applyFill="1" applyBorder="1" applyAlignment="1" applyProtection="1">
      <alignment horizontal="center"/>
      <protection locked="0"/>
    </xf>
    <xf numFmtId="0" fontId="0" fillId="0" borderId="105" xfId="0" applyFont="1" applyFill="1" applyBorder="1" applyAlignment="1" applyProtection="1">
      <alignment horizontal="center"/>
      <protection locked="0"/>
    </xf>
    <xf numFmtId="0" fontId="18" fillId="0" borderId="105" xfId="0" applyFont="1" applyFill="1" applyBorder="1" applyAlignment="1" applyProtection="1">
      <alignment horizontal="center"/>
      <protection locked="0"/>
    </xf>
    <xf numFmtId="0" fontId="0" fillId="6" borderId="550" xfId="0" applyFont="1" applyFill="1" applyBorder="1" applyAlignment="1" applyProtection="1">
      <alignment horizontal="center"/>
    </xf>
    <xf numFmtId="0" fontId="0" fillId="0" borderId="106" xfId="0" applyFont="1" applyFill="1" applyBorder="1" applyAlignment="1" applyProtection="1">
      <alignment horizontal="center"/>
      <protection locked="0"/>
    </xf>
    <xf numFmtId="0" fontId="2" fillId="6" borderId="484" xfId="0" applyFont="1" applyFill="1" applyBorder="1" applyProtection="1"/>
    <xf numFmtId="0" fontId="18" fillId="6" borderId="280" xfId="0" applyFont="1" applyFill="1" applyBorder="1" applyAlignment="1" applyProtection="1">
      <alignment horizontal="center"/>
    </xf>
    <xf numFmtId="0" fontId="18" fillId="6" borderId="121" xfId="0" applyFont="1" applyFill="1" applyBorder="1" applyAlignment="1" applyProtection="1">
      <alignment horizontal="center"/>
    </xf>
    <xf numFmtId="0" fontId="18" fillId="6" borderId="220" xfId="0" applyFont="1" applyFill="1" applyBorder="1" applyAlignment="1" applyProtection="1">
      <alignment horizontal="center"/>
    </xf>
    <xf numFmtId="0" fontId="18" fillId="6" borderId="551" xfId="0" applyFont="1" applyFill="1" applyBorder="1" applyAlignment="1" applyProtection="1">
      <alignment horizontal="center"/>
    </xf>
    <xf numFmtId="0" fontId="22" fillId="23" borderId="463" xfId="0" applyFont="1" applyFill="1" applyBorder="1" applyAlignment="1" applyProtection="1">
      <alignment horizontal="center"/>
    </xf>
    <xf numFmtId="0" fontId="22" fillId="6" borderId="148" xfId="0" applyFont="1" applyFill="1" applyBorder="1" applyAlignment="1" applyProtection="1">
      <alignment horizontal="center"/>
    </xf>
    <xf numFmtId="0" fontId="43" fillId="0" borderId="106" xfId="0" applyFont="1" applyFill="1" applyBorder="1" applyAlignment="1" applyProtection="1">
      <protection locked="0"/>
    </xf>
    <xf numFmtId="0" fontId="44" fillId="0" borderId="76" xfId="0" applyFont="1" applyFill="1" applyBorder="1" applyAlignment="1" applyProtection="1">
      <alignment horizontal="center"/>
      <protection locked="0"/>
    </xf>
    <xf numFmtId="0" fontId="3" fillId="0" borderId="76" xfId="0" applyFont="1" applyFill="1" applyBorder="1" applyAlignment="1" applyProtection="1">
      <alignment horizontal="center"/>
      <protection locked="0"/>
    </xf>
    <xf numFmtId="0" fontId="3" fillId="0" borderId="103" xfId="0" applyFont="1" applyFill="1" applyBorder="1" applyAlignment="1" applyProtection="1">
      <alignment horizontal="center"/>
      <protection locked="0"/>
    </xf>
    <xf numFmtId="0" fontId="3" fillId="0" borderId="88" xfId="0" applyFont="1" applyFill="1" applyBorder="1" applyAlignment="1" applyProtection="1">
      <alignment horizontal="center"/>
      <protection locked="0"/>
    </xf>
    <xf numFmtId="0" fontId="17" fillId="0" borderId="199" xfId="0" applyFont="1" applyFill="1" applyBorder="1" applyAlignment="1" applyProtection="1">
      <alignment horizontal="center"/>
    </xf>
    <xf numFmtId="0" fontId="0" fillId="7" borderId="7" xfId="0" applyFont="1" applyFill="1" applyBorder="1" applyAlignment="1" applyProtection="1"/>
    <xf numFmtId="0" fontId="0" fillId="7" borderId="252" xfId="0" applyFont="1" applyFill="1" applyBorder="1" applyAlignment="1" applyProtection="1"/>
    <xf numFmtId="0" fontId="0" fillId="30" borderId="272" xfId="0" applyFont="1" applyFill="1" applyBorder="1" applyAlignment="1" applyProtection="1"/>
    <xf numFmtId="0" fontId="18" fillId="18" borderId="258" xfId="0" applyFont="1" applyFill="1" applyBorder="1" applyAlignment="1" applyProtection="1">
      <alignment horizontal="center"/>
    </xf>
    <xf numFmtId="0" fontId="0" fillId="30" borderId="130" xfId="0" applyFont="1" applyFill="1" applyBorder="1" applyAlignment="1" applyProtection="1">
      <alignment horizontal="center"/>
    </xf>
    <xf numFmtId="0" fontId="0" fillId="0" borderId="431" xfId="0" applyFont="1" applyFill="1" applyBorder="1" applyAlignment="1" applyProtection="1">
      <alignment horizontal="center"/>
    </xf>
    <xf numFmtId="0" fontId="0" fillId="0" borderId="432" xfId="0" applyFont="1" applyFill="1" applyBorder="1" applyAlignment="1" applyProtection="1">
      <alignment horizontal="center"/>
    </xf>
    <xf numFmtId="3" fontId="18" fillId="29" borderId="13" xfId="0" applyNumberFormat="1" applyFont="1" applyFill="1" applyBorder="1" applyAlignment="1" applyProtection="1">
      <alignment vertical="center" wrapText="1"/>
    </xf>
    <xf numFmtId="3" fontId="22" fillId="6" borderId="13" xfId="0" applyNumberFormat="1" applyFont="1" applyFill="1" applyBorder="1" applyAlignment="1" applyProtection="1">
      <alignment vertical="center"/>
    </xf>
    <xf numFmtId="3" fontId="22" fillId="6" borderId="462" xfId="0" applyNumberFormat="1" applyFont="1" applyFill="1" applyBorder="1" applyAlignment="1" applyProtection="1">
      <alignment vertical="center"/>
    </xf>
    <xf numFmtId="3" fontId="22" fillId="30" borderId="17" xfId="0" applyNumberFormat="1" applyFont="1" applyFill="1" applyBorder="1" applyAlignment="1" applyProtection="1">
      <alignment vertical="center"/>
    </xf>
    <xf numFmtId="3" fontId="18" fillId="29" borderId="462" xfId="0" applyNumberFormat="1" applyFont="1" applyFill="1" applyBorder="1" applyAlignment="1" applyProtection="1">
      <alignment vertical="center" wrapText="1"/>
    </xf>
    <xf numFmtId="0" fontId="19" fillId="18" borderId="428" xfId="0" applyFont="1" applyFill="1" applyBorder="1" applyAlignment="1" applyProtection="1">
      <alignment horizontal="center" wrapText="1"/>
    </xf>
    <xf numFmtId="0" fontId="17" fillId="30" borderId="130" xfId="0" applyFont="1" applyFill="1" applyBorder="1" applyAlignment="1" applyProtection="1">
      <alignment horizontal="center" vertical="center" wrapText="1"/>
    </xf>
    <xf numFmtId="3" fontId="19" fillId="0" borderId="552" xfId="0" applyNumberFormat="1" applyFont="1" applyFill="1" applyBorder="1" applyAlignment="1" applyProtection="1">
      <alignment vertical="center"/>
      <protection locked="0"/>
    </xf>
    <xf numFmtId="3" fontId="19" fillId="0" borderId="554" xfId="0" applyNumberFormat="1" applyFont="1" applyFill="1" applyBorder="1" applyAlignment="1" applyProtection="1">
      <alignment vertical="center"/>
      <protection locked="0"/>
    </xf>
    <xf numFmtId="3" fontId="19" fillId="0" borderId="143" xfId="0" applyNumberFormat="1" applyFont="1" applyFill="1" applyBorder="1" applyAlignment="1" applyProtection="1">
      <alignment vertical="center"/>
      <protection locked="0"/>
    </xf>
    <xf numFmtId="3" fontId="17" fillId="30" borderId="130" xfId="0" applyNumberFormat="1" applyFont="1" applyFill="1" applyBorder="1" applyAlignment="1" applyProtection="1">
      <alignment vertical="center"/>
    </xf>
    <xf numFmtId="3" fontId="17" fillId="0" borderId="144" xfId="0" applyNumberFormat="1" applyFont="1" applyFill="1" applyBorder="1" applyAlignment="1" applyProtection="1">
      <alignment vertical="center"/>
      <protection locked="0"/>
    </xf>
    <xf numFmtId="3" fontId="17" fillId="0" borderId="133" xfId="0" applyNumberFormat="1" applyFont="1" applyFill="1" applyBorder="1" applyAlignment="1" applyProtection="1">
      <alignment vertical="center"/>
      <protection locked="0"/>
    </xf>
    <xf numFmtId="3" fontId="17" fillId="0" borderId="87" xfId="0" applyNumberFormat="1" applyFont="1" applyFill="1" applyBorder="1" applyAlignment="1" applyProtection="1">
      <alignment vertical="center" wrapText="1"/>
      <protection locked="0"/>
    </xf>
    <xf numFmtId="3" fontId="17" fillId="0" borderId="111" xfId="0" applyNumberFormat="1" applyFont="1" applyFill="1" applyBorder="1" applyAlignment="1" applyProtection="1">
      <alignment vertical="center" wrapText="1"/>
      <protection locked="0"/>
    </xf>
    <xf numFmtId="3" fontId="17" fillId="0" borderId="67" xfId="0" applyNumberFormat="1" applyFont="1" applyFill="1" applyBorder="1" applyAlignment="1" applyProtection="1">
      <alignment vertical="center" wrapText="1"/>
      <protection locked="0"/>
    </xf>
    <xf numFmtId="3" fontId="17" fillId="30" borderId="130" xfId="0" applyNumberFormat="1" applyFont="1" applyFill="1" applyBorder="1" applyAlignment="1" applyProtection="1">
      <alignment vertical="center" wrapText="1"/>
    </xf>
    <xf numFmtId="3" fontId="17" fillId="0" borderId="83" xfId="0" applyNumberFormat="1" applyFont="1" applyFill="1" applyBorder="1" applyAlignment="1" applyProtection="1">
      <alignment vertical="center"/>
      <protection locked="0"/>
    </xf>
    <xf numFmtId="3" fontId="17" fillId="0" borderId="105" xfId="0" applyNumberFormat="1" applyFont="1" applyFill="1" applyBorder="1" applyAlignment="1" applyProtection="1">
      <alignment vertical="center"/>
      <protection locked="0"/>
    </xf>
    <xf numFmtId="3" fontId="17" fillId="0" borderId="87" xfId="0" applyNumberFormat="1" applyFont="1" applyFill="1" applyBorder="1" applyAlignment="1" applyProtection="1">
      <alignment vertical="center"/>
      <protection locked="0"/>
    </xf>
    <xf numFmtId="3" fontId="17" fillId="0" borderId="111" xfId="0" applyNumberFormat="1" applyFont="1" applyFill="1" applyBorder="1" applyAlignment="1" applyProtection="1">
      <alignment vertical="center"/>
      <protection locked="0"/>
    </xf>
    <xf numFmtId="3" fontId="17" fillId="0" borderId="67" xfId="0" applyNumberFormat="1" applyFont="1" applyFill="1" applyBorder="1" applyAlignment="1" applyProtection="1">
      <alignment vertical="center"/>
      <protection locked="0"/>
    </xf>
    <xf numFmtId="3" fontId="17" fillId="0" borderId="553" xfId="0" applyNumberFormat="1" applyFont="1" applyFill="1" applyBorder="1" applyAlignment="1" applyProtection="1">
      <alignment vertical="center" wrapText="1"/>
      <protection locked="0"/>
    </xf>
    <xf numFmtId="3" fontId="17" fillId="0" borderId="555" xfId="0" applyNumberFormat="1" applyFont="1" applyFill="1" applyBorder="1" applyAlignment="1" applyProtection="1">
      <alignment vertical="center" wrapText="1"/>
      <protection locked="0"/>
    </xf>
    <xf numFmtId="3" fontId="17" fillId="0" borderId="162" xfId="0" applyNumberFormat="1" applyFont="1" applyFill="1" applyBorder="1" applyAlignment="1" applyProtection="1">
      <alignment vertical="center" wrapText="1"/>
      <protection locked="0"/>
    </xf>
    <xf numFmtId="3" fontId="17" fillId="0" borderId="430" xfId="0" applyNumberFormat="1" applyFont="1" applyFill="1" applyBorder="1" applyAlignment="1" applyProtection="1">
      <alignment vertical="center"/>
      <protection locked="0"/>
    </xf>
    <xf numFmtId="3" fontId="17" fillId="0" borderId="212" xfId="0" applyNumberFormat="1" applyFont="1" applyFill="1" applyBorder="1" applyAlignment="1" applyProtection="1">
      <alignment vertical="center"/>
      <protection locked="0"/>
    </xf>
    <xf numFmtId="3" fontId="17" fillId="6" borderId="286" xfId="0" applyNumberFormat="1" applyFont="1" applyFill="1" applyBorder="1" applyAlignment="1" applyProtection="1">
      <alignment vertical="center"/>
    </xf>
    <xf numFmtId="3" fontId="17" fillId="6" borderId="164" xfId="0" applyNumberFormat="1" applyFont="1" applyFill="1" applyBorder="1" applyAlignment="1" applyProtection="1">
      <alignment vertical="center"/>
    </xf>
    <xf numFmtId="3" fontId="17" fillId="6" borderId="132" xfId="0" applyNumberFormat="1" applyFont="1" applyFill="1" applyBorder="1" applyAlignment="1" applyProtection="1">
      <alignment vertical="center"/>
    </xf>
    <xf numFmtId="3" fontId="22" fillId="6" borderId="486" xfId="0" applyNumberFormat="1" applyFont="1" applyFill="1" applyBorder="1" applyAlignment="1" applyProtection="1">
      <alignment vertical="center"/>
    </xf>
    <xf numFmtId="0" fontId="2" fillId="7" borderId="179" xfId="0" applyFont="1" applyFill="1" applyBorder="1" applyAlignment="1" applyProtection="1"/>
    <xf numFmtId="3" fontId="19" fillId="0" borderId="133" xfId="0" applyNumberFormat="1" applyFont="1" applyFill="1" applyBorder="1" applyAlignment="1" applyProtection="1">
      <alignment vertical="center"/>
      <protection locked="0"/>
    </xf>
    <xf numFmtId="3" fontId="17" fillId="0" borderId="105" xfId="0" applyNumberFormat="1" applyFont="1" applyFill="1" applyBorder="1" applyAlignment="1" applyProtection="1">
      <alignment vertical="center" wrapText="1"/>
      <protection locked="0"/>
    </xf>
    <xf numFmtId="3" fontId="17" fillId="0" borderId="212" xfId="0" applyNumberFormat="1" applyFont="1" applyFill="1" applyBorder="1" applyAlignment="1" applyProtection="1">
      <alignment vertical="center" wrapText="1"/>
      <protection locked="0"/>
    </xf>
    <xf numFmtId="3" fontId="17" fillId="6" borderId="556" xfId="0" applyNumberFormat="1" applyFont="1" applyFill="1" applyBorder="1" applyAlignment="1" applyProtection="1">
      <alignment vertical="center"/>
    </xf>
    <xf numFmtId="3" fontId="17" fillId="6" borderId="123" xfId="0" applyNumberFormat="1" applyFont="1" applyFill="1" applyBorder="1" applyAlignment="1" applyProtection="1">
      <alignment vertical="center" wrapText="1"/>
    </xf>
    <xf numFmtId="3" fontId="17" fillId="6" borderId="557" xfId="0" applyNumberFormat="1" applyFont="1" applyFill="1" applyBorder="1" applyAlignment="1" applyProtection="1">
      <alignment vertical="center" wrapText="1"/>
    </xf>
    <xf numFmtId="3" fontId="22" fillId="6" borderId="17" xfId="0" applyNumberFormat="1" applyFont="1" applyFill="1" applyBorder="1" applyAlignment="1" applyProtection="1">
      <alignment vertical="center"/>
    </xf>
    <xf numFmtId="0" fontId="22" fillId="18" borderId="80" xfId="0" applyFont="1" applyFill="1" applyBorder="1" applyAlignment="1" applyProtection="1">
      <alignment horizontal="center" wrapText="1"/>
    </xf>
    <xf numFmtId="0" fontId="22" fillId="18" borderId="479" xfId="0" applyFont="1" applyFill="1" applyBorder="1" applyAlignment="1" applyProtection="1">
      <alignment horizontal="left" wrapText="1"/>
    </xf>
    <xf numFmtId="0" fontId="22" fillId="18" borderId="479" xfId="0" applyFont="1" applyFill="1" applyBorder="1" applyAlignment="1" applyProtection="1">
      <alignment horizontal="center" wrapText="1"/>
    </xf>
    <xf numFmtId="0" fontId="42" fillId="18" borderId="479" xfId="0" applyFont="1" applyFill="1" applyBorder="1" applyProtection="1"/>
    <xf numFmtId="0" fontId="2" fillId="18" borderId="81" xfId="0" applyFont="1" applyFill="1" applyBorder="1" applyAlignment="1" applyProtection="1">
      <alignment horizontal="left"/>
    </xf>
    <xf numFmtId="0" fontId="58" fillId="0" borderId="478" xfId="0" applyFont="1" applyFill="1" applyBorder="1" applyAlignment="1" applyProtection="1">
      <alignment horizontal="center"/>
      <protection locked="0"/>
    </xf>
    <xf numFmtId="42" fontId="58" fillId="0" borderId="66" xfId="0" applyNumberFormat="1" applyFont="1" applyFill="1" applyBorder="1" applyProtection="1">
      <protection locked="0"/>
    </xf>
    <xf numFmtId="42" fontId="58" fillId="0" borderId="159" xfId="0" applyNumberFormat="1" applyFont="1" applyFill="1" applyBorder="1" applyProtection="1">
      <protection locked="0"/>
    </xf>
    <xf numFmtId="42" fontId="58" fillId="0" borderId="68" xfId="0" applyNumberFormat="1" applyFont="1" applyFill="1" applyBorder="1" applyProtection="1">
      <protection locked="0"/>
    </xf>
    <xf numFmtId="42" fontId="58" fillId="0" borderId="138" xfId="0" applyNumberFormat="1" applyFont="1" applyFill="1" applyBorder="1" applyProtection="1">
      <protection locked="0"/>
    </xf>
    <xf numFmtId="6" fontId="58" fillId="0" borderId="478" xfId="0" applyNumberFormat="1" applyFont="1" applyFill="1" applyBorder="1" applyAlignment="1" applyProtection="1">
      <alignment horizontal="center"/>
      <protection locked="0"/>
    </xf>
    <xf numFmtId="44" fontId="18" fillId="6" borderId="291" xfId="0" applyNumberFormat="1" applyFont="1" applyFill="1" applyBorder="1" applyProtection="1"/>
    <xf numFmtId="0" fontId="18" fillId="0" borderId="292" xfId="0" applyFont="1" applyFill="1" applyBorder="1" applyProtection="1">
      <protection locked="0"/>
    </xf>
    <xf numFmtId="44" fontId="18" fillId="6" borderId="210" xfId="0" applyNumberFormat="1" applyFont="1" applyFill="1" applyBorder="1" applyProtection="1"/>
    <xf numFmtId="0" fontId="18" fillId="0" borderId="207" xfId="0" applyFont="1" applyFill="1" applyBorder="1" applyProtection="1">
      <protection locked="0"/>
    </xf>
    <xf numFmtId="44" fontId="18" fillId="6" borderId="277" xfId="0" applyNumberFormat="1" applyFont="1" applyFill="1" applyBorder="1" applyProtection="1"/>
    <xf numFmtId="0" fontId="18" fillId="0" borderId="280" xfId="0" applyFont="1" applyFill="1" applyBorder="1" applyProtection="1">
      <protection locked="0"/>
    </xf>
    <xf numFmtId="44" fontId="18" fillId="6" borderId="107" xfId="0" applyNumberFormat="1" applyFont="1" applyFill="1" applyBorder="1" applyProtection="1"/>
    <xf numFmtId="0" fontId="18" fillId="0" borderId="121" xfId="0" applyFont="1" applyFill="1" applyBorder="1" applyProtection="1">
      <protection locked="0"/>
    </xf>
    <xf numFmtId="44" fontId="18" fillId="6" borderId="125" xfId="0" applyNumberFormat="1" applyFont="1" applyFill="1" applyBorder="1" applyProtection="1"/>
    <xf numFmtId="0" fontId="18" fillId="0" borderId="150" xfId="0" applyFont="1" applyFill="1" applyBorder="1" applyProtection="1">
      <protection locked="0"/>
    </xf>
    <xf numFmtId="44" fontId="18" fillId="6" borderId="115" xfId="0" applyNumberFormat="1" applyFont="1" applyFill="1" applyBorder="1" applyProtection="1"/>
    <xf numFmtId="0" fontId="18" fillId="0" borderId="23" xfId="0" applyFont="1" applyFill="1" applyBorder="1" applyProtection="1">
      <protection locked="0"/>
    </xf>
    <xf numFmtId="0" fontId="18" fillId="0" borderId="220" xfId="0" applyFont="1" applyFill="1" applyBorder="1" applyProtection="1">
      <protection locked="0"/>
    </xf>
    <xf numFmtId="44" fontId="18" fillId="0" borderId="128" xfId="0" applyNumberFormat="1" applyFont="1" applyFill="1" applyBorder="1" applyProtection="1"/>
    <xf numFmtId="44" fontId="18" fillId="6" borderId="93" xfId="0" applyNumberFormat="1" applyFont="1" applyFill="1" applyBorder="1" applyProtection="1"/>
    <xf numFmtId="0" fontId="17" fillId="6" borderId="256" xfId="0" applyFont="1" applyFill="1" applyBorder="1" applyProtection="1"/>
    <xf numFmtId="0" fontId="17" fillId="6" borderId="288" xfId="0" applyFont="1" applyFill="1" applyBorder="1" applyAlignment="1" applyProtection="1">
      <alignment horizontal="center"/>
    </xf>
    <xf numFmtId="0" fontId="17" fillId="6" borderId="257" xfId="0" applyFont="1" applyFill="1" applyBorder="1" applyAlignment="1" applyProtection="1">
      <alignment horizontal="center"/>
    </xf>
    <xf numFmtId="0" fontId="18" fillId="0" borderId="274" xfId="0" applyFont="1" applyFill="1" applyBorder="1" applyProtection="1">
      <protection locked="0"/>
    </xf>
    <xf numFmtId="0" fontId="18" fillId="0" borderId="275" xfId="0" applyFont="1" applyFill="1" applyBorder="1" applyProtection="1">
      <protection locked="0"/>
    </xf>
    <xf numFmtId="0" fontId="18" fillId="0" borderId="66" xfId="0" applyFont="1" applyFill="1" applyBorder="1" applyProtection="1">
      <protection locked="0"/>
    </xf>
    <xf numFmtId="0" fontId="18" fillId="0" borderId="67" xfId="0" applyFont="1" applyFill="1" applyBorder="1" applyProtection="1">
      <protection locked="0"/>
    </xf>
    <xf numFmtId="0" fontId="18" fillId="0" borderId="159" xfId="0" applyFont="1" applyFill="1" applyBorder="1" applyProtection="1">
      <protection locked="0"/>
    </xf>
    <xf numFmtId="0" fontId="18" fillId="0" borderId="158" xfId="0" applyFont="1" applyFill="1" applyBorder="1" applyProtection="1">
      <protection locked="0"/>
    </xf>
    <xf numFmtId="0" fontId="18" fillId="0" borderId="109" xfId="0" applyFont="1" applyFill="1" applyBorder="1" applyProtection="1">
      <protection locked="0"/>
    </xf>
    <xf numFmtId="0" fontId="18" fillId="0" borderId="76" xfId="0" applyFont="1" applyFill="1" applyBorder="1" applyProtection="1">
      <protection locked="0"/>
    </xf>
    <xf numFmtId="0" fontId="18" fillId="0" borderId="177" xfId="0" applyFont="1" applyFill="1" applyBorder="1" applyProtection="1">
      <protection locked="0"/>
    </xf>
    <xf numFmtId="0" fontId="18" fillId="0" borderId="182" xfId="0" applyFont="1" applyFill="1" applyBorder="1" applyProtection="1">
      <protection locked="0"/>
    </xf>
    <xf numFmtId="0" fontId="18" fillId="0" borderId="293" xfId="0" applyFont="1" applyFill="1" applyBorder="1" applyProtection="1">
      <protection locked="0"/>
    </xf>
    <xf numFmtId="0" fontId="18" fillId="0" borderId="289" xfId="0" applyFont="1" applyFill="1" applyBorder="1" applyProtection="1">
      <protection locked="0"/>
    </xf>
    <xf numFmtId="0" fontId="25" fillId="0" borderId="0" xfId="0" applyFont="1" applyFill="1" applyBorder="1" applyProtection="1"/>
    <xf numFmtId="42" fontId="22" fillId="18" borderId="288" xfId="0" applyNumberFormat="1" applyFont="1" applyFill="1" applyBorder="1" applyAlignment="1" applyProtection="1">
      <alignment vertical="center"/>
    </xf>
    <xf numFmtId="0" fontId="23" fillId="18" borderId="0" xfId="0" applyFont="1" applyFill="1" applyBorder="1" applyAlignment="1" applyProtection="1"/>
    <xf numFmtId="0" fontId="3" fillId="18" borderId="0" xfId="0" applyFont="1" applyFill="1" applyBorder="1" applyAlignment="1" applyProtection="1"/>
    <xf numFmtId="17" fontId="43" fillId="0" borderId="24" xfId="0" applyNumberFormat="1" applyFont="1" applyFill="1" applyBorder="1" applyAlignment="1" applyProtection="1">
      <alignment horizontal="center"/>
      <protection locked="0"/>
    </xf>
    <xf numFmtId="17" fontId="43" fillId="0" borderId="17" xfId="0" applyNumberFormat="1" applyFont="1" applyFill="1" applyBorder="1" applyAlignment="1" applyProtection="1">
      <alignment horizontal="center"/>
      <protection locked="0"/>
    </xf>
    <xf numFmtId="17" fontId="43" fillId="0" borderId="23" xfId="0" applyNumberFormat="1" applyFont="1" applyFill="1" applyBorder="1" applyAlignment="1" applyProtection="1">
      <alignment horizontal="center"/>
      <protection locked="0"/>
    </xf>
    <xf numFmtId="0" fontId="22" fillId="18" borderId="12" xfId="0" applyFont="1" applyFill="1" applyBorder="1" applyAlignment="1" applyProtection="1">
      <alignment horizontal="center" wrapText="1"/>
    </xf>
    <xf numFmtId="166" fontId="46" fillId="18" borderId="259" xfId="0" applyNumberFormat="1" applyFont="1" applyFill="1" applyBorder="1" applyAlignment="1" applyProtection="1">
      <alignment horizontal="center" vertical="center" wrapText="1"/>
    </xf>
    <xf numFmtId="3" fontId="20" fillId="18" borderId="429" xfId="0" applyNumberFormat="1" applyFont="1" applyFill="1" applyBorder="1" applyAlignment="1" applyProtection="1"/>
    <xf numFmtId="0" fontId="0" fillId="18" borderId="471" xfId="0" applyFont="1" applyFill="1" applyBorder="1" applyProtection="1"/>
    <xf numFmtId="0" fontId="43" fillId="18" borderId="0" xfId="0" applyFont="1" applyFill="1" applyBorder="1" applyAlignment="1" applyProtection="1">
      <alignment vertical="center"/>
    </xf>
    <xf numFmtId="165" fontId="18" fillId="0" borderId="357" xfId="0" applyNumberFormat="1" applyFont="1" applyFill="1" applyBorder="1" applyProtection="1">
      <protection locked="0"/>
    </xf>
    <xf numFmtId="165" fontId="18" fillId="0" borderId="358" xfId="0" applyNumberFormat="1" applyFont="1" applyFill="1" applyBorder="1" applyProtection="1">
      <protection locked="0"/>
    </xf>
    <xf numFmtId="165" fontId="18" fillId="0" borderId="359" xfId="0" applyNumberFormat="1" applyFont="1" applyFill="1" applyBorder="1" applyProtection="1">
      <protection locked="0"/>
    </xf>
    <xf numFmtId="5" fontId="43" fillId="0" borderId="38" xfId="0" applyNumberFormat="1" applyFont="1" applyFill="1" applyBorder="1" applyAlignment="1" applyProtection="1">
      <alignment horizontal="right" vertical="center"/>
      <protection locked="0"/>
    </xf>
    <xf numFmtId="5" fontId="43" fillId="0" borderId="324" xfId="0" applyNumberFormat="1" applyFont="1" applyFill="1" applyBorder="1" applyAlignment="1" applyProtection="1">
      <alignment horizontal="right" vertical="center"/>
      <protection locked="0"/>
    </xf>
    <xf numFmtId="5" fontId="43" fillId="0" borderId="322" xfId="0" applyNumberFormat="1" applyFont="1" applyFill="1" applyBorder="1" applyAlignment="1" applyProtection="1">
      <alignment vertical="center"/>
      <protection locked="0"/>
    </xf>
    <xf numFmtId="5" fontId="43" fillId="0" borderId="323" xfId="0" applyNumberFormat="1" applyFont="1" applyFill="1" applyBorder="1" applyAlignment="1" applyProtection="1">
      <alignment vertical="center"/>
      <protection locked="0"/>
    </xf>
    <xf numFmtId="5" fontId="43" fillId="0" borderId="330" xfId="0" applyNumberFormat="1" applyFont="1" applyFill="1" applyBorder="1" applyAlignment="1" applyProtection="1">
      <alignment vertical="center"/>
      <protection locked="0"/>
    </xf>
    <xf numFmtId="5" fontId="43" fillId="0" borderId="319" xfId="0" applyNumberFormat="1" applyFont="1" applyFill="1" applyBorder="1" applyAlignment="1" applyProtection="1">
      <alignment vertical="center"/>
      <protection locked="0"/>
    </xf>
    <xf numFmtId="5" fontId="43" fillId="0" borderId="320" xfId="0" applyNumberFormat="1" applyFont="1" applyFill="1" applyBorder="1" applyAlignment="1" applyProtection="1">
      <alignment vertical="center"/>
      <protection locked="0"/>
    </xf>
    <xf numFmtId="165" fontId="18" fillId="0" borderId="360" xfId="0" applyNumberFormat="1" applyFont="1" applyFill="1" applyBorder="1" applyProtection="1">
      <protection locked="0"/>
    </xf>
    <xf numFmtId="165" fontId="43" fillId="0" borderId="361" xfId="0" applyNumberFormat="1" applyFont="1" applyFill="1" applyBorder="1" applyAlignment="1" applyProtection="1">
      <alignment vertical="center"/>
      <protection locked="0"/>
    </xf>
    <xf numFmtId="165" fontId="43" fillId="0" borderId="5" xfId="0" applyNumberFormat="1" applyFont="1" applyFill="1" applyBorder="1" applyAlignment="1" applyProtection="1">
      <alignment vertical="center"/>
      <protection locked="0"/>
    </xf>
    <xf numFmtId="165" fontId="43" fillId="0" borderId="362" xfId="0" applyNumberFormat="1" applyFont="1" applyFill="1" applyBorder="1" applyAlignment="1" applyProtection="1">
      <alignment vertical="center"/>
      <protection locked="0"/>
    </xf>
    <xf numFmtId="165" fontId="43" fillId="0" borderId="258" xfId="0" applyNumberFormat="1" applyFont="1" applyFill="1" applyBorder="1" applyAlignment="1" applyProtection="1">
      <alignment vertical="center"/>
      <protection locked="0"/>
    </xf>
    <xf numFmtId="165" fontId="43" fillId="0" borderId="363" xfId="0" applyNumberFormat="1" applyFont="1" applyFill="1" applyBorder="1" applyAlignment="1" applyProtection="1">
      <alignment vertical="center"/>
      <protection locked="0"/>
    </xf>
    <xf numFmtId="6" fontId="43" fillId="0" borderId="330" xfId="0" applyNumberFormat="1" applyFont="1" applyFill="1" applyBorder="1" applyAlignment="1" applyProtection="1">
      <alignment horizontal="right" vertical="center"/>
      <protection locked="0"/>
    </xf>
    <xf numFmtId="6" fontId="43" fillId="0" borderId="319" xfId="0" applyNumberFormat="1" applyFont="1" applyFill="1" applyBorder="1" applyAlignment="1" applyProtection="1">
      <alignment horizontal="right" vertical="center"/>
      <protection locked="0"/>
    </xf>
    <xf numFmtId="6" fontId="43" fillId="0" borderId="320" xfId="0" applyNumberFormat="1" applyFont="1" applyFill="1" applyBorder="1" applyAlignment="1" applyProtection="1">
      <alignment horizontal="right" vertical="center"/>
      <protection locked="0"/>
    </xf>
    <xf numFmtId="6" fontId="43" fillId="0" borderId="387" xfId="0" applyNumberFormat="1" applyFont="1" applyFill="1" applyBorder="1" applyAlignment="1" applyProtection="1">
      <alignment horizontal="right" vertical="center"/>
      <protection locked="0"/>
    </xf>
    <xf numFmtId="6" fontId="43" fillId="0" borderId="388" xfId="0" applyNumberFormat="1" applyFont="1" applyFill="1" applyBorder="1" applyAlignment="1" applyProtection="1">
      <alignment horizontal="right" vertical="center"/>
      <protection locked="0"/>
    </xf>
    <xf numFmtId="6" fontId="43" fillId="0" borderId="389" xfId="0" applyNumberFormat="1" applyFont="1" applyFill="1" applyBorder="1" applyAlignment="1" applyProtection="1">
      <alignment horizontal="right" vertical="center"/>
      <protection locked="0"/>
    </xf>
    <xf numFmtId="6" fontId="43" fillId="0" borderId="342" xfId="0" applyNumberFormat="1" applyFont="1" applyFill="1" applyBorder="1" applyAlignment="1" applyProtection="1">
      <alignment horizontal="right" vertical="center"/>
      <protection locked="0"/>
    </xf>
    <xf numFmtId="6" fontId="43" fillId="0" borderId="75" xfId="0" applyNumberFormat="1" applyFont="1" applyFill="1" applyBorder="1" applyAlignment="1" applyProtection="1">
      <alignment horizontal="right" vertical="center"/>
      <protection locked="0"/>
    </xf>
    <xf numFmtId="6" fontId="43" fillId="0" borderId="343" xfId="0" applyNumberFormat="1" applyFont="1" applyFill="1" applyBorder="1" applyAlignment="1" applyProtection="1">
      <alignment horizontal="right" vertical="center"/>
      <protection locked="0"/>
    </xf>
    <xf numFmtId="6" fontId="43" fillId="0" borderId="400" xfId="0" applyNumberFormat="1" applyFont="1" applyFill="1" applyBorder="1" applyAlignment="1" applyProtection="1">
      <alignment horizontal="right" vertical="center"/>
      <protection locked="0"/>
    </xf>
    <xf numFmtId="6" fontId="43" fillId="0" borderId="392" xfId="0" applyNumberFormat="1" applyFont="1" applyFill="1" applyBorder="1" applyAlignment="1" applyProtection="1">
      <alignment horizontal="right" vertical="center"/>
      <protection locked="0"/>
    </xf>
    <xf numFmtId="6" fontId="43" fillId="0" borderId="401" xfId="0" applyNumberFormat="1" applyFont="1" applyFill="1" applyBorder="1" applyAlignment="1" applyProtection="1">
      <alignment horizontal="right" vertical="center"/>
      <protection locked="0"/>
    </xf>
    <xf numFmtId="6" fontId="43" fillId="0" borderId="344" xfId="0" applyNumberFormat="1" applyFont="1" applyFill="1" applyBorder="1" applyAlignment="1" applyProtection="1">
      <alignment horizontal="right" vertical="center"/>
      <protection locked="0"/>
    </xf>
    <xf numFmtId="6" fontId="43" fillId="0" borderId="345" xfId="0" applyNumberFormat="1" applyFont="1" applyFill="1" applyBorder="1" applyAlignment="1" applyProtection="1">
      <alignment horizontal="right" vertical="center"/>
      <protection locked="0"/>
    </xf>
    <xf numFmtId="6" fontId="43" fillId="0" borderId="338" xfId="0" applyNumberFormat="1" applyFont="1" applyFill="1" applyBorder="1" applyAlignment="1" applyProtection="1">
      <alignment horizontal="right" vertical="center"/>
      <protection locked="0"/>
    </xf>
    <xf numFmtId="6" fontId="43" fillId="0" borderId="346" xfId="0" applyNumberFormat="1" applyFont="1" applyFill="1" applyBorder="1" applyAlignment="1" applyProtection="1">
      <alignment horizontal="right" vertical="center"/>
      <protection locked="0"/>
    </xf>
    <xf numFmtId="6" fontId="43" fillId="0" borderId="347" xfId="0" applyNumberFormat="1" applyFont="1" applyFill="1" applyBorder="1" applyAlignment="1" applyProtection="1">
      <alignment horizontal="right" vertical="center"/>
      <protection locked="0"/>
    </xf>
    <xf numFmtId="6" fontId="43" fillId="0" borderId="348" xfId="0" applyNumberFormat="1" applyFont="1" applyFill="1" applyBorder="1" applyAlignment="1" applyProtection="1">
      <alignment horizontal="right" vertical="center"/>
      <protection locked="0"/>
    </xf>
    <xf numFmtId="6" fontId="43" fillId="0" borderId="321" xfId="0" applyNumberFormat="1" applyFont="1" applyFill="1" applyBorder="1" applyAlignment="1" applyProtection="1">
      <alignment vertical="center"/>
      <protection locked="0"/>
    </xf>
    <xf numFmtId="6" fontId="43" fillId="0" borderId="322" xfId="0" applyNumberFormat="1" applyFont="1" applyFill="1" applyBorder="1" applyAlignment="1" applyProtection="1">
      <alignment vertical="center"/>
      <protection locked="0"/>
    </xf>
    <xf numFmtId="6" fontId="43" fillId="0" borderId="323" xfId="0" applyNumberFormat="1" applyFont="1" applyFill="1" applyBorder="1" applyAlignment="1" applyProtection="1">
      <alignment vertical="center"/>
      <protection locked="0"/>
    </xf>
    <xf numFmtId="6" fontId="43" fillId="0" borderId="330" xfId="0" quotePrefix="1" applyNumberFormat="1" applyFont="1" applyFill="1" applyBorder="1" applyAlignment="1" applyProtection="1">
      <alignment horizontal="right" vertical="center"/>
      <protection locked="0"/>
    </xf>
    <xf numFmtId="6" fontId="43" fillId="0" borderId="319" xfId="0" applyNumberFormat="1" applyFont="1" applyFill="1" applyBorder="1" applyAlignment="1" applyProtection="1">
      <alignment vertical="center"/>
      <protection locked="0"/>
    </xf>
    <xf numFmtId="6" fontId="43" fillId="0" borderId="320" xfId="0" applyNumberFormat="1" applyFont="1" applyFill="1" applyBorder="1" applyAlignment="1" applyProtection="1">
      <alignment vertical="center"/>
      <protection locked="0"/>
    </xf>
    <xf numFmtId="6" fontId="43" fillId="0" borderId="261" xfId="0" applyNumberFormat="1" applyFont="1" applyFill="1" applyBorder="1" applyAlignment="1" applyProtection="1">
      <alignment vertical="center"/>
      <protection locked="0"/>
    </xf>
    <xf numFmtId="6" fontId="43" fillId="0" borderId="313" xfId="0" applyNumberFormat="1" applyFont="1" applyFill="1" applyBorder="1" applyAlignment="1" applyProtection="1">
      <alignment vertical="center"/>
      <protection locked="0"/>
    </xf>
    <xf numFmtId="6" fontId="43" fillId="0" borderId="48" xfId="0" applyNumberFormat="1" applyFont="1" applyFill="1" applyBorder="1" applyAlignment="1" applyProtection="1">
      <alignment vertical="center"/>
      <protection locked="0"/>
    </xf>
    <xf numFmtId="6" fontId="43" fillId="0" borderId="39" xfId="0" applyNumberFormat="1" applyFont="1" applyFill="1" applyBorder="1" applyAlignment="1" applyProtection="1">
      <alignment vertical="center"/>
      <protection locked="0"/>
    </xf>
    <xf numFmtId="6" fontId="43" fillId="0" borderId="52" xfId="0" applyNumberFormat="1" applyFont="1" applyFill="1" applyBorder="1" applyAlignment="1" applyProtection="1">
      <alignment vertical="center"/>
      <protection locked="0"/>
    </xf>
    <xf numFmtId="6" fontId="43" fillId="0" borderId="54" xfId="0" applyNumberFormat="1" applyFont="1" applyFill="1" applyBorder="1" applyAlignment="1" applyProtection="1">
      <alignment vertical="center"/>
      <protection locked="0"/>
    </xf>
    <xf numFmtId="6" fontId="43" fillId="0" borderId="274" xfId="0" applyNumberFormat="1" applyFont="1" applyFill="1" applyBorder="1" applyAlignment="1" applyProtection="1">
      <alignment horizontal="right" vertical="center"/>
      <protection locked="0"/>
    </xf>
    <xf numFmtId="6" fontId="43" fillId="0" borderId="275" xfId="0" applyNumberFormat="1" applyFont="1" applyFill="1" applyBorder="1" applyAlignment="1" applyProtection="1">
      <alignment vertical="center"/>
      <protection locked="0"/>
    </xf>
    <xf numFmtId="6" fontId="43" fillId="0" borderId="276" xfId="0" applyNumberFormat="1" applyFont="1" applyFill="1" applyBorder="1" applyAlignment="1" applyProtection="1">
      <alignment vertical="center"/>
      <protection locked="0"/>
    </xf>
    <xf numFmtId="6" fontId="43" fillId="0" borderId="66" xfId="0" applyNumberFormat="1" applyFont="1" applyFill="1" applyBorder="1" applyAlignment="1" applyProtection="1">
      <alignment horizontal="right" vertical="center"/>
      <protection locked="0"/>
    </xf>
    <xf numFmtId="6" fontId="43" fillId="0" borderId="67" xfId="0" applyNumberFormat="1" applyFont="1" applyFill="1" applyBorder="1" applyAlignment="1" applyProtection="1">
      <alignment vertical="center"/>
      <protection locked="0"/>
    </xf>
    <xf numFmtId="6" fontId="43" fillId="0" borderId="68" xfId="0" applyNumberFormat="1" applyFont="1" applyFill="1" applyBorder="1" applyAlignment="1" applyProtection="1">
      <alignment vertical="center"/>
      <protection locked="0"/>
    </xf>
    <xf numFmtId="6" fontId="43" fillId="0" borderId="405" xfId="0" applyNumberFormat="1" applyFont="1" applyFill="1" applyBorder="1" applyAlignment="1" applyProtection="1">
      <alignment horizontal="right" vertical="center"/>
      <protection locked="0"/>
    </xf>
    <xf numFmtId="6" fontId="43" fillId="0" borderId="162" xfId="0" applyNumberFormat="1" applyFont="1" applyFill="1" applyBorder="1" applyAlignment="1" applyProtection="1">
      <alignment vertical="center"/>
      <protection locked="0"/>
    </xf>
    <xf numFmtId="6" fontId="43" fillId="0" borderId="147" xfId="0" applyNumberFormat="1" applyFont="1" applyFill="1" applyBorder="1" applyAlignment="1" applyProtection="1">
      <alignment vertical="center"/>
      <protection locked="0"/>
    </xf>
    <xf numFmtId="5" fontId="46" fillId="6" borderId="305" xfId="0" applyNumberFormat="1" applyFont="1" applyFill="1" applyBorder="1" applyAlignment="1" applyProtection="1">
      <alignment vertical="center"/>
    </xf>
    <xf numFmtId="5" fontId="46" fillId="6" borderId="306" xfId="0" applyNumberFormat="1" applyFont="1" applyFill="1" applyBorder="1" applyAlignment="1" applyProtection="1">
      <alignment vertical="center"/>
    </xf>
    <xf numFmtId="5" fontId="46" fillId="6" borderId="307" xfId="0" applyNumberFormat="1" applyFont="1" applyFill="1" applyBorder="1" applyAlignment="1" applyProtection="1">
      <alignment vertical="center"/>
    </xf>
    <xf numFmtId="0" fontId="18" fillId="0" borderId="15" xfId="0" applyFont="1" applyFill="1" applyBorder="1" applyAlignment="1" applyProtection="1">
      <alignment textRotation="90" wrapText="1"/>
    </xf>
    <xf numFmtId="0" fontId="18" fillId="0" borderId="20" xfId="0" applyFont="1" applyFill="1" applyBorder="1" applyAlignment="1" applyProtection="1">
      <alignment horizontal="center" vertical="center" wrapText="1"/>
      <protection locked="0"/>
    </xf>
    <xf numFmtId="0" fontId="18" fillId="0" borderId="421" xfId="0" applyFont="1" applyFill="1" applyBorder="1" applyAlignment="1" applyProtection="1">
      <alignment horizontal="center" vertical="center" wrapText="1"/>
      <protection locked="0"/>
    </xf>
    <xf numFmtId="0" fontId="18" fillId="0" borderId="311" xfId="0" applyFont="1" applyFill="1" applyBorder="1" applyAlignment="1" applyProtection="1">
      <alignment horizontal="center" vertical="center" wrapText="1"/>
      <protection locked="0"/>
    </xf>
    <xf numFmtId="0" fontId="18" fillId="0" borderId="25" xfId="0" applyFont="1" applyFill="1" applyBorder="1" applyAlignment="1" applyProtection="1">
      <alignment vertical="top"/>
    </xf>
    <xf numFmtId="0" fontId="18" fillId="0" borderId="558" xfId="0" applyFont="1" applyFill="1" applyBorder="1" applyAlignment="1" applyProtection="1">
      <alignment vertical="top"/>
    </xf>
    <xf numFmtId="0" fontId="18" fillId="0" borderId="559" xfId="0" applyFont="1" applyFill="1" applyBorder="1" applyAlignment="1" applyProtection="1">
      <alignment vertical="top" wrapText="1"/>
    </xf>
    <xf numFmtId="0" fontId="18" fillId="0" borderId="122" xfId="0" applyFont="1" applyFill="1" applyBorder="1" applyAlignment="1" applyProtection="1">
      <alignment vertical="top"/>
    </xf>
    <xf numFmtId="0" fontId="18" fillId="0" borderId="560" xfId="0" applyFont="1" applyFill="1" applyBorder="1" applyAlignment="1" applyProtection="1">
      <alignment vertical="top" wrapText="1"/>
    </xf>
    <xf numFmtId="0" fontId="18" fillId="0" borderId="120" xfId="0" applyFont="1" applyFill="1" applyBorder="1" applyAlignment="1" applyProtection="1">
      <alignment vertical="top"/>
    </xf>
    <xf numFmtId="0" fontId="18" fillId="0" borderId="561" xfId="0" applyFont="1" applyFill="1" applyBorder="1" applyAlignment="1" applyProtection="1">
      <alignment vertical="top" wrapText="1"/>
    </xf>
    <xf numFmtId="0" fontId="18" fillId="0" borderId="79" xfId="0" applyFont="1" applyFill="1" applyBorder="1" applyAlignment="1" applyProtection="1">
      <alignment vertical="top" wrapText="1"/>
      <protection locked="0"/>
    </xf>
    <xf numFmtId="0" fontId="23" fillId="18" borderId="0" xfId="0" applyFont="1" applyFill="1" applyBorder="1" applyAlignment="1" applyProtection="1">
      <alignment horizontal="center" wrapText="1"/>
    </xf>
    <xf numFmtId="0" fontId="23" fillId="18" borderId="0" xfId="0" applyFont="1" applyFill="1" applyBorder="1" applyAlignment="1" applyProtection="1">
      <alignment horizontal="center"/>
    </xf>
    <xf numFmtId="0" fontId="18" fillId="18" borderId="0" xfId="0" applyFont="1" applyFill="1" applyBorder="1" applyAlignment="1" applyProtection="1">
      <alignment wrapText="1"/>
    </xf>
    <xf numFmtId="0" fontId="57" fillId="18" borderId="0" xfId="0" applyFont="1" applyFill="1" applyBorder="1" applyAlignment="1" applyProtection="1">
      <alignment wrapText="1"/>
    </xf>
    <xf numFmtId="169" fontId="57" fillId="0" borderId="478" xfId="0" applyNumberFormat="1" applyFont="1" applyFill="1" applyBorder="1" applyAlignment="1" applyProtection="1">
      <alignment horizontal="left"/>
      <protection locked="0"/>
    </xf>
    <xf numFmtId="0" fontId="75" fillId="0" borderId="478" xfId="0" applyFont="1" applyFill="1" applyBorder="1" applyAlignment="1" applyProtection="1">
      <alignment horizontal="center" vertical="top"/>
      <protection locked="0"/>
    </xf>
    <xf numFmtId="37" fontId="47" fillId="0" borderId="478" xfId="0" applyNumberFormat="1" applyFont="1" applyFill="1" applyBorder="1" applyAlignment="1" applyProtection="1">
      <alignment horizontal="right"/>
      <protection locked="0"/>
    </xf>
    <xf numFmtId="37" fontId="47" fillId="6" borderId="478" xfId="0" applyNumberFormat="1" applyFont="1" applyFill="1" applyBorder="1" applyAlignment="1" applyProtection="1">
      <alignment horizontal="right"/>
    </xf>
    <xf numFmtId="9" fontId="47" fillId="6" borderId="478" xfId="0" applyNumberFormat="1" applyFont="1" applyFill="1" applyBorder="1" applyAlignment="1" applyProtection="1">
      <alignment horizontal="right"/>
    </xf>
    <xf numFmtId="0" fontId="47" fillId="0" borderId="6" xfId="0" applyFont="1" applyFill="1" applyBorder="1" applyProtection="1"/>
    <xf numFmtId="44" fontId="57" fillId="0" borderId="6" xfId="0" applyNumberFormat="1" applyFont="1" applyFill="1" applyBorder="1" applyAlignment="1" applyProtection="1">
      <alignment horizontal="left"/>
    </xf>
    <xf numFmtId="44" fontId="47" fillId="0" borderId="6" xfId="0" applyNumberFormat="1" applyFont="1" applyFill="1" applyBorder="1" applyAlignment="1" applyProtection="1">
      <alignment horizontal="left"/>
    </xf>
    <xf numFmtId="0" fontId="57" fillId="0" borderId="22" xfId="0" applyFont="1" applyFill="1" applyBorder="1" applyProtection="1"/>
    <xf numFmtId="0" fontId="17" fillId="0" borderId="478" xfId="0" applyFont="1" applyFill="1" applyBorder="1" applyAlignment="1" applyProtection="1">
      <alignment horizontal="center"/>
      <protection locked="0"/>
    </xf>
    <xf numFmtId="3" fontId="0" fillId="0" borderId="0" xfId="0" applyNumberFormat="1"/>
    <xf numFmtId="0" fontId="0" fillId="0" borderId="0" xfId="0"/>
    <xf numFmtId="0" fontId="2" fillId="6" borderId="0" xfId="0" applyFont="1" applyFill="1"/>
    <xf numFmtId="0" fontId="2" fillId="6" borderId="0" xfId="0" applyNumberFormat="1" applyFont="1" applyFill="1"/>
    <xf numFmtId="44" fontId="2" fillId="6" borderId="0" xfId="0" applyNumberFormat="1" applyFont="1" applyFill="1"/>
    <xf numFmtId="0" fontId="2" fillId="6" borderId="0" xfId="0" applyNumberFormat="1" applyFont="1" applyFill="1"/>
    <xf numFmtId="44" fontId="0" fillId="0" borderId="0" xfId="0" applyNumberFormat="1"/>
    <xf numFmtId="9" fontId="2" fillId="6" borderId="0" xfId="0" quotePrefix="1" applyNumberFormat="1" applyFont="1" applyFill="1" applyAlignment="1">
      <alignment horizontal="center"/>
    </xf>
    <xf numFmtId="9" fontId="2" fillId="6" borderId="0" xfId="0" applyNumberFormat="1" applyFont="1" applyFill="1" applyAlignment="1">
      <alignment horizontal="center"/>
    </xf>
    <xf numFmtId="2" fontId="0" fillId="0" borderId="0" xfId="0" applyNumberFormat="1"/>
    <xf numFmtId="2" fontId="2" fillId="6" borderId="0" xfId="0" applyNumberFormat="1" applyFont="1" applyFill="1"/>
    <xf numFmtId="0" fontId="0" fillId="31" borderId="0" xfId="0" applyFill="1"/>
    <xf numFmtId="169" fontId="2" fillId="6" borderId="0" xfId="0" applyNumberFormat="1" applyFont="1" applyFill="1"/>
    <xf numFmtId="49" fontId="2" fillId="6" borderId="0" xfId="0" applyNumberFormat="1" applyFont="1" applyFill="1"/>
    <xf numFmtId="44" fontId="2" fillId="6" borderId="0" xfId="0" applyNumberFormat="1" applyFont="1" applyFill="1" applyAlignment="1">
      <alignment wrapText="1"/>
    </xf>
    <xf numFmtId="43" fontId="2" fillId="6" borderId="0" xfId="0" applyNumberFormat="1" applyFont="1" applyFill="1"/>
    <xf numFmtId="42" fontId="0" fillId="0" borderId="0" xfId="0" applyNumberFormat="1"/>
    <xf numFmtId="5" fontId="0" fillId="0" borderId="0" xfId="0" applyNumberFormat="1"/>
    <xf numFmtId="6" fontId="0" fillId="0" borderId="0" xfId="0" applyNumberFormat="1"/>
    <xf numFmtId="6" fontId="18" fillId="0" borderId="280" xfId="0" applyNumberFormat="1" applyFont="1" applyFill="1" applyBorder="1" applyAlignment="1" applyProtection="1">
      <protection locked="0"/>
    </xf>
    <xf numFmtId="6" fontId="18" fillId="0" borderId="121" xfId="0" applyNumberFormat="1" applyFont="1" applyFill="1" applyBorder="1" applyAlignment="1" applyProtection="1">
      <protection locked="0"/>
    </xf>
    <xf numFmtId="6" fontId="18" fillId="0" borderId="150" xfId="0" applyNumberFormat="1" applyFont="1" applyFill="1" applyBorder="1" applyAlignment="1" applyProtection="1">
      <protection locked="0"/>
    </xf>
    <xf numFmtId="6" fontId="18" fillId="28" borderId="496" xfId="0" applyNumberFormat="1" applyFont="1" applyFill="1" applyBorder="1" applyAlignment="1" applyProtection="1"/>
    <xf numFmtId="0" fontId="58" fillId="6" borderId="286" xfId="0" applyFont="1" applyFill="1" applyBorder="1" applyProtection="1">
      <protection locked="0"/>
    </xf>
    <xf numFmtId="167" fontId="58" fillId="0" borderId="562" xfId="0" applyNumberFormat="1" applyFont="1" applyFill="1" applyBorder="1" applyProtection="1">
      <protection locked="0"/>
    </xf>
    <xf numFmtId="38" fontId="58" fillId="0" borderId="453" xfId="0" applyNumberFormat="1" applyFont="1" applyBorder="1" applyProtection="1"/>
    <xf numFmtId="10" fontId="58" fillId="6" borderId="159" xfId="0" applyNumberFormat="1" applyFont="1" applyFill="1" applyBorder="1" applyProtection="1"/>
    <xf numFmtId="10" fontId="58" fillId="6" borderId="138" xfId="0" applyNumberFormat="1" applyFont="1" applyFill="1" applyBorder="1" applyProtection="1">
      <protection locked="0"/>
    </xf>
    <xf numFmtId="9" fontId="58" fillId="6" borderId="66" xfId="0" applyNumberFormat="1" applyFont="1" applyFill="1" applyBorder="1" applyProtection="1"/>
    <xf numFmtId="9" fontId="58" fillId="6" borderId="68" xfId="0" applyNumberFormat="1" applyFont="1" applyFill="1" applyBorder="1" applyProtection="1"/>
    <xf numFmtId="9" fontId="58" fillId="6" borderId="109" xfId="0" applyNumberFormat="1" applyFont="1" applyFill="1" applyBorder="1" applyProtection="1">
      <protection locked="0"/>
    </xf>
    <xf numFmtId="9" fontId="58" fillId="6" borderId="161" xfId="0" applyNumberFormat="1" applyFont="1" applyFill="1" applyBorder="1" applyProtection="1">
      <protection locked="0"/>
    </xf>
    <xf numFmtId="0" fontId="17" fillId="0" borderId="177" xfId="0" applyFont="1" applyFill="1" applyBorder="1" applyAlignment="1" applyProtection="1">
      <alignment horizontal="center"/>
      <protection locked="0"/>
    </xf>
    <xf numFmtId="0" fontId="17" fillId="0" borderId="66" xfId="0" applyFont="1" applyFill="1" applyBorder="1" applyAlignment="1" applyProtection="1">
      <alignment horizontal="center"/>
      <protection locked="0"/>
    </xf>
    <xf numFmtId="0" fontId="1" fillId="0" borderId="66" xfId="0" applyFont="1" applyFill="1" applyBorder="1" applyAlignment="1" applyProtection="1">
      <alignment horizontal="center"/>
      <protection locked="0"/>
    </xf>
    <xf numFmtId="0" fontId="1" fillId="0" borderId="109" xfId="0" applyFont="1" applyFill="1" applyBorder="1" applyAlignment="1" applyProtection="1">
      <alignment horizontal="center"/>
      <protection locked="0"/>
    </xf>
    <xf numFmtId="0" fontId="3" fillId="0" borderId="165" xfId="0" applyFont="1" applyBorder="1" applyProtection="1">
      <protection locked="0"/>
    </xf>
    <xf numFmtId="0" fontId="0" fillId="0" borderId="166" xfId="0" applyBorder="1" applyProtection="1">
      <protection locked="0"/>
    </xf>
    <xf numFmtId="0" fontId="3" fillId="0" borderId="167" xfId="0" applyFont="1" applyBorder="1" applyProtection="1">
      <protection locked="0"/>
    </xf>
    <xf numFmtId="0" fontId="42" fillId="18" borderId="291" xfId="0" applyFont="1" applyFill="1" applyBorder="1" applyAlignment="1" applyProtection="1">
      <alignment vertical="center"/>
      <protection locked="0"/>
    </xf>
    <xf numFmtId="0" fontId="43" fillId="0" borderId="182" xfId="0" applyFont="1" applyFill="1" applyBorder="1" applyAlignment="1" applyProtection="1">
      <alignment horizontal="left"/>
      <protection locked="0"/>
    </xf>
    <xf numFmtId="0" fontId="44" fillId="0" borderId="133" xfId="0" applyFont="1" applyBorder="1" applyAlignment="1" applyProtection="1">
      <protection locked="0"/>
    </xf>
    <xf numFmtId="0" fontId="18" fillId="0" borderId="182" xfId="0" applyFont="1" applyFill="1" applyBorder="1" applyAlignment="1" applyProtection="1">
      <alignment horizontal="center"/>
      <protection locked="0"/>
    </xf>
    <xf numFmtId="0" fontId="18" fillId="0" borderId="107" xfId="0" applyFont="1" applyFill="1" applyBorder="1" applyAlignment="1" applyProtection="1">
      <alignment horizontal="center"/>
      <protection locked="0"/>
    </xf>
    <xf numFmtId="0" fontId="0" fillId="0" borderId="105" xfId="0" applyFont="1" applyBorder="1" applyAlignment="1" applyProtection="1">
      <protection locked="0"/>
    </xf>
    <xf numFmtId="0" fontId="0" fillId="0" borderId="158" xfId="0" applyFont="1" applyFill="1" applyBorder="1" applyAlignment="1" applyProtection="1">
      <alignment horizontal="center"/>
      <protection locked="0"/>
    </xf>
    <xf numFmtId="0" fontId="0" fillId="0" borderId="125" xfId="0" applyFont="1" applyFill="1" applyBorder="1" applyAlignment="1" applyProtection="1">
      <alignment horizontal="center"/>
      <protection locked="0"/>
    </xf>
    <xf numFmtId="14" fontId="3" fillId="0" borderId="88" xfId="0" applyNumberFormat="1" applyFont="1" applyFill="1" applyBorder="1" applyAlignment="1" applyProtection="1">
      <alignment horizontal="center"/>
      <protection locked="0"/>
    </xf>
    <xf numFmtId="14" fontId="3" fillId="0" borderId="67" xfId="0" applyNumberFormat="1" applyFont="1" applyFill="1" applyBorder="1" applyAlignment="1" applyProtection="1">
      <alignment horizontal="center"/>
      <protection locked="0"/>
    </xf>
    <xf numFmtId="0" fontId="3" fillId="0" borderId="100" xfId="0" applyFont="1" applyFill="1" applyBorder="1" applyAlignment="1" applyProtection="1">
      <alignment horizontal="center"/>
      <protection locked="0"/>
    </xf>
    <xf numFmtId="3" fontId="3" fillId="29" borderId="563" xfId="0" applyNumberFormat="1" applyFont="1" applyFill="1" applyBorder="1" applyAlignment="1" applyProtection="1">
      <alignment vertical="center" wrapText="1"/>
    </xf>
    <xf numFmtId="3" fontId="3" fillId="29" borderId="85" xfId="0" applyNumberFormat="1" applyFont="1" applyFill="1" applyBorder="1" applyAlignment="1" applyProtection="1">
      <alignment vertical="center" wrapText="1"/>
    </xf>
    <xf numFmtId="0" fontId="2" fillId="18" borderId="86" xfId="0" applyFont="1" applyFill="1" applyBorder="1" applyAlignment="1" applyProtection="1"/>
    <xf numFmtId="0" fontId="0" fillId="0" borderId="106" xfId="0" applyFont="1" applyBorder="1" applyAlignment="1" applyProtection="1">
      <protection locked="0"/>
    </xf>
    <xf numFmtId="3" fontId="3" fillId="29" borderId="115" xfId="0" applyNumberFormat="1" applyFont="1" applyFill="1" applyBorder="1" applyAlignment="1" applyProtection="1">
      <alignment vertical="center" wrapText="1"/>
    </xf>
    <xf numFmtId="3" fontId="3" fillId="29" borderId="86" xfId="0" applyNumberFormat="1" applyFont="1" applyFill="1" applyBorder="1" applyAlignment="1" applyProtection="1">
      <alignment vertical="center" wrapText="1"/>
    </xf>
    <xf numFmtId="3" fontId="3" fillId="29" borderId="185" xfId="0" applyNumberFormat="1" applyFont="1" applyFill="1" applyBorder="1" applyAlignment="1" applyProtection="1">
      <alignment vertical="center" wrapText="1"/>
    </xf>
    <xf numFmtId="0" fontId="18" fillId="0" borderId="564" xfId="0" applyFont="1" applyFill="1" applyBorder="1" applyAlignment="1" applyProtection="1">
      <protection locked="0"/>
    </xf>
    <xf numFmtId="9" fontId="18" fillId="0" borderId="565" xfId="0" applyNumberFormat="1" applyFont="1" applyFill="1" applyBorder="1" applyAlignment="1" applyProtection="1">
      <protection locked="0"/>
    </xf>
    <xf numFmtId="0" fontId="18" fillId="0" borderId="566" xfId="0" applyFont="1" applyFill="1" applyBorder="1" applyAlignment="1" applyProtection="1">
      <protection locked="0"/>
    </xf>
    <xf numFmtId="9" fontId="18" fillId="0" borderId="567" xfId="0" applyNumberFormat="1" applyFont="1" applyFill="1" applyBorder="1" applyAlignment="1" applyProtection="1">
      <protection locked="0"/>
    </xf>
    <xf numFmtId="0" fontId="18" fillId="0" borderId="568" xfId="0" applyFont="1" applyFill="1" applyBorder="1" applyAlignment="1" applyProtection="1">
      <protection locked="0"/>
    </xf>
    <xf numFmtId="9" fontId="18" fillId="0" borderId="569" xfId="0" applyNumberFormat="1" applyFont="1" applyFill="1" applyBorder="1" applyAlignment="1" applyProtection="1">
      <protection locked="0"/>
    </xf>
    <xf numFmtId="0" fontId="18" fillId="0" borderId="570" xfId="0" applyFont="1" applyFill="1" applyBorder="1" applyAlignment="1" applyProtection="1">
      <protection locked="0"/>
    </xf>
    <xf numFmtId="0" fontId="18" fillId="0" borderId="571" xfId="0" applyFont="1" applyFill="1" applyBorder="1" applyAlignment="1" applyProtection="1">
      <protection locked="0"/>
    </xf>
    <xf numFmtId="166" fontId="43" fillId="0" borderId="316" xfId="0" applyNumberFormat="1" applyFont="1" applyFill="1" applyBorder="1" applyAlignment="1" applyProtection="1">
      <alignment horizontal="right" vertical="center"/>
      <protection locked="0"/>
    </xf>
    <xf numFmtId="166" fontId="43" fillId="0" borderId="38" xfId="0" applyNumberFormat="1" applyFont="1" applyFill="1" applyBorder="1" applyAlignment="1" applyProtection="1">
      <alignment horizontal="right" vertical="center"/>
      <protection locked="0"/>
    </xf>
    <xf numFmtId="0" fontId="18" fillId="0" borderId="80" xfId="0" applyFont="1" applyFill="1" applyBorder="1" applyAlignment="1" applyProtection="1">
      <alignment horizontal="center"/>
      <protection locked="0"/>
    </xf>
    <xf numFmtId="0" fontId="18" fillId="0" borderId="25" xfId="0" applyFont="1" applyFill="1" applyBorder="1" applyAlignment="1" applyProtection="1"/>
    <xf numFmtId="0" fontId="0" fillId="0" borderId="526" xfId="0" applyFont="1" applyFill="1" applyBorder="1" applyProtection="1"/>
    <xf numFmtId="0" fontId="0" fillId="0" borderId="528" xfId="0" applyFont="1" applyFill="1" applyBorder="1" applyProtection="1"/>
    <xf numFmtId="0" fontId="0" fillId="0" borderId="537" xfId="0" applyFont="1" applyFill="1" applyBorder="1" applyProtection="1"/>
    <xf numFmtId="0" fontId="1" fillId="0" borderId="0" xfId="0" applyFont="1" applyFill="1" applyAlignment="1" applyProtection="1"/>
    <xf numFmtId="0" fontId="0" fillId="0" borderId="506" xfId="0" applyFont="1" applyFill="1" applyBorder="1" applyProtection="1"/>
    <xf numFmtId="0" fontId="26" fillId="0" borderId="506" xfId="0" applyFont="1" applyFill="1" applyBorder="1" applyProtection="1"/>
    <xf numFmtId="0" fontId="1" fillId="0" borderId="0" xfId="0" applyFont="1" applyFill="1" applyAlignment="1" applyProtection="1">
      <alignment vertical="top"/>
    </xf>
    <xf numFmtId="0" fontId="3" fillId="5" borderId="573" xfId="1" applyFont="1" applyFill="1" applyBorder="1" applyAlignment="1" applyProtection="1">
      <alignment wrapText="1"/>
    </xf>
    <xf numFmtId="0" fontId="3" fillId="5" borderId="0" xfId="1" applyFont="1" applyFill="1" applyBorder="1" applyAlignment="1" applyProtection="1">
      <alignment wrapText="1"/>
    </xf>
    <xf numFmtId="0" fontId="18" fillId="0" borderId="6" xfId="0" applyFont="1" applyFill="1" applyBorder="1" applyAlignment="1" applyProtection="1">
      <alignment horizontal="left"/>
      <protection locked="0"/>
    </xf>
    <xf numFmtId="0" fontId="51" fillId="0" borderId="0" xfId="0" applyFont="1" applyFill="1" applyBorder="1" applyAlignment="1" applyProtection="1">
      <alignment horizontal="left" vertical="top" wrapText="1"/>
    </xf>
    <xf numFmtId="0" fontId="53" fillId="0" borderId="6" xfId="0" applyFont="1" applyFill="1" applyBorder="1" applyAlignment="1" applyProtection="1">
      <alignment horizontal="left"/>
      <protection locked="0"/>
    </xf>
    <xf numFmtId="0" fontId="22" fillId="0" borderId="6" xfId="0" applyFont="1" applyFill="1" applyBorder="1" applyAlignment="1" applyProtection="1">
      <alignment horizontal="left"/>
      <protection locked="0"/>
    </xf>
    <xf numFmtId="0" fontId="18" fillId="0" borderId="6" xfId="0" applyFont="1" applyFill="1" applyBorder="1" applyProtection="1">
      <protection locked="0"/>
    </xf>
    <xf numFmtId="0" fontId="23" fillId="18" borderId="0" xfId="0" applyFont="1" applyFill="1" applyBorder="1" applyProtection="1"/>
    <xf numFmtId="0" fontId="18" fillId="0" borderId="0" xfId="0" applyFont="1" applyFill="1" applyBorder="1" applyAlignment="1" applyProtection="1"/>
    <xf numFmtId="0" fontId="18" fillId="0" borderId="0" xfId="0" applyFont="1" applyFill="1" applyBorder="1" applyAlignment="1" applyProtection="1">
      <alignment horizontal="right" vertical="center"/>
    </xf>
    <xf numFmtId="0" fontId="18" fillId="0" borderId="15" xfId="0" applyFont="1" applyFill="1" applyBorder="1" applyAlignment="1" applyProtection="1">
      <alignment horizontal="left" vertical="top" wrapText="1"/>
      <protection locked="0"/>
    </xf>
    <xf numFmtId="0" fontId="18" fillId="0" borderId="19"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8" fillId="0" borderId="22" xfId="0" applyFont="1" applyFill="1" applyBorder="1" applyAlignment="1" applyProtection="1">
      <alignment horizontal="left" vertical="top" wrapText="1"/>
      <protection locked="0"/>
    </xf>
    <xf numFmtId="0" fontId="18" fillId="0" borderId="25" xfId="0" applyFont="1" applyFill="1" applyBorder="1" applyAlignment="1" applyProtection="1">
      <alignment horizontal="right" vertical="center"/>
    </xf>
    <xf numFmtId="0" fontId="18" fillId="0" borderId="26" xfId="0" applyFont="1" applyFill="1" applyBorder="1" applyAlignment="1" applyProtection="1">
      <alignment horizontal="right" vertical="center"/>
    </xf>
    <xf numFmtId="0" fontId="18" fillId="6" borderId="6" xfId="0" applyFont="1" applyFill="1" applyBorder="1" applyProtection="1"/>
    <xf numFmtId="0" fontId="23" fillId="18" borderId="0" xfId="0" applyFont="1" applyFill="1" applyBorder="1" applyAlignment="1" applyProtection="1">
      <alignment horizontal="left"/>
    </xf>
    <xf numFmtId="0" fontId="3" fillId="6" borderId="6" xfId="0" applyFont="1" applyFill="1" applyBorder="1" applyAlignment="1" applyProtection="1"/>
    <xf numFmtId="0" fontId="23" fillId="18" borderId="0" xfId="0" applyFont="1" applyFill="1" applyBorder="1" applyAlignment="1" applyProtection="1">
      <alignment vertical="center"/>
    </xf>
    <xf numFmtId="0" fontId="18" fillId="18" borderId="132" xfId="0" applyFont="1" applyFill="1" applyBorder="1" applyAlignment="1" applyProtection="1">
      <alignment horizontal="center" vertical="center" wrapText="1"/>
    </xf>
    <xf numFmtId="0" fontId="2" fillId="14" borderId="252" xfId="0" applyFont="1" applyFill="1" applyBorder="1" applyAlignment="1" applyProtection="1">
      <alignment horizontal="center"/>
    </xf>
    <xf numFmtId="0" fontId="2" fillId="14" borderId="8" xfId="0" applyFont="1" applyFill="1" applyBorder="1" applyAlignment="1" applyProtection="1">
      <alignment horizontal="center"/>
    </xf>
    <xf numFmtId="0" fontId="19" fillId="18" borderId="294" xfId="0" applyFont="1" applyFill="1" applyBorder="1" applyAlignment="1" applyProtection="1">
      <alignment horizontal="center" vertical="center" wrapText="1"/>
    </xf>
    <xf numFmtId="0" fontId="19" fillId="18" borderId="22" xfId="0" applyFont="1" applyFill="1" applyBorder="1" applyAlignment="1" applyProtection="1">
      <alignment horizontal="center" vertical="center" wrapText="1"/>
    </xf>
    <xf numFmtId="0" fontId="18" fillId="18" borderId="271" xfId="0" applyFont="1" applyFill="1" applyBorder="1" applyAlignment="1" applyProtection="1">
      <alignment horizontal="center" vertical="center" wrapText="1"/>
    </xf>
    <xf numFmtId="0" fontId="18" fillId="18" borderId="26" xfId="0" applyFont="1" applyFill="1" applyBorder="1" applyAlignment="1" applyProtection="1">
      <alignment horizontal="center" vertical="center" wrapText="1"/>
    </xf>
    <xf numFmtId="0" fontId="18" fillId="18" borderId="3" xfId="0" applyFont="1" applyFill="1" applyBorder="1" applyAlignment="1" applyProtection="1">
      <alignment horizontal="center" vertical="center" wrapText="1"/>
    </xf>
    <xf numFmtId="0" fontId="18" fillId="18" borderId="272" xfId="0" applyFont="1" applyFill="1" applyBorder="1" applyAlignment="1" applyProtection="1">
      <alignment horizontal="center" vertical="center" wrapText="1"/>
    </xf>
    <xf numFmtId="0" fontId="18" fillId="18" borderId="4" xfId="0" applyFont="1" applyFill="1" applyBorder="1" applyAlignment="1" applyProtection="1">
      <alignment horizontal="center" vertical="center" wrapText="1"/>
    </xf>
    <xf numFmtId="0" fontId="18" fillId="18" borderId="234" xfId="0" applyFont="1" applyFill="1" applyBorder="1" applyAlignment="1" applyProtection="1">
      <alignment horizontal="center" vertical="center" wrapText="1"/>
    </xf>
    <xf numFmtId="0" fontId="18" fillId="18" borderId="16" xfId="0" applyFont="1" applyFill="1" applyBorder="1" applyAlignment="1" applyProtection="1">
      <alignment horizontal="center" vertical="center" wrapText="1"/>
    </xf>
    <xf numFmtId="0" fontId="2" fillId="18" borderId="437" xfId="0" applyFont="1" applyFill="1" applyBorder="1" applyAlignment="1" applyProtection="1"/>
    <xf numFmtId="0" fontId="2" fillId="18" borderId="438" xfId="0" applyFont="1" applyFill="1" applyBorder="1" applyAlignment="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 fillId="5" borderId="82" xfId="0" applyFont="1" applyFill="1" applyBorder="1" applyAlignment="1" applyProtection="1">
      <protection locked="0"/>
    </xf>
    <xf numFmtId="0" fontId="1" fillId="5" borderId="83" xfId="0" applyFont="1" applyFill="1" applyBorder="1" applyAlignment="1" applyProtection="1">
      <protection locked="0"/>
    </xf>
    <xf numFmtId="0" fontId="1" fillId="5" borderId="89" xfId="0" applyFont="1" applyFill="1" applyBorder="1" applyAlignment="1" applyProtection="1">
      <protection locked="0"/>
    </xf>
    <xf numFmtId="0" fontId="1" fillId="5" borderId="92" xfId="0" applyFont="1" applyFill="1" applyBorder="1" applyAlignment="1" applyProtection="1">
      <protection locked="0"/>
    </xf>
    <xf numFmtId="0" fontId="26" fillId="5" borderId="394" xfId="0" applyFont="1" applyFill="1" applyBorder="1" applyAlignment="1" applyProtection="1">
      <protection locked="0"/>
    </xf>
    <xf numFmtId="0" fontId="26" fillId="5" borderId="144" xfId="0" applyFont="1" applyFill="1" applyBorder="1" applyAlignment="1" applyProtection="1">
      <protection locked="0"/>
    </xf>
    <xf numFmtId="0" fontId="3" fillId="0" borderId="82" xfId="0" applyFont="1" applyBorder="1" applyAlignment="1" applyProtection="1">
      <alignment vertical="center" wrapText="1"/>
      <protection locked="0"/>
    </xf>
    <xf numFmtId="0" fontId="3" fillId="0" borderId="83" xfId="0" applyFont="1" applyBorder="1" applyAlignment="1" applyProtection="1">
      <alignment vertical="center" wrapText="1"/>
      <protection locked="0"/>
    </xf>
    <xf numFmtId="0" fontId="3" fillId="0" borderId="82" xfId="0" applyFont="1" applyFill="1" applyBorder="1" applyAlignment="1" applyProtection="1">
      <alignment vertical="center" wrapText="1"/>
      <protection locked="0"/>
    </xf>
    <xf numFmtId="0" fontId="3" fillId="0" borderId="83" xfId="0" applyFont="1" applyFill="1" applyBorder="1" applyAlignment="1" applyProtection="1">
      <alignment vertical="center" wrapText="1"/>
      <protection locked="0"/>
    </xf>
    <xf numFmtId="0" fontId="23" fillId="18" borderId="0" xfId="0" applyFont="1" applyFill="1" applyBorder="1" applyAlignment="1" applyProtection="1"/>
    <xf numFmtId="0" fontId="3" fillId="0" borderId="82"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0" fontId="6" fillId="18" borderId="288" xfId="0" applyFont="1" applyFill="1" applyBorder="1" applyAlignment="1" applyProtection="1">
      <alignment horizontal="left" vertical="center" wrapText="1"/>
    </xf>
    <xf numFmtId="0" fontId="6" fillId="18" borderId="448" xfId="0" applyFont="1" applyFill="1" applyBorder="1" applyAlignment="1" applyProtection="1">
      <alignment horizontal="left" vertical="center" wrapText="1"/>
    </xf>
    <xf numFmtId="0" fontId="3" fillId="0" borderId="82"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96" xfId="0" applyFont="1" applyBorder="1" applyAlignment="1" applyProtection="1">
      <alignment vertical="center" wrapText="1"/>
      <protection locked="0"/>
    </xf>
    <xf numFmtId="0" fontId="3" fillId="0" borderId="91" xfId="0" applyFont="1" applyBorder="1" applyAlignment="1" applyProtection="1">
      <alignment vertical="center" wrapText="1"/>
      <protection locked="0"/>
    </xf>
    <xf numFmtId="0" fontId="3" fillId="0" borderId="82"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 fillId="6" borderId="6" xfId="0" applyFont="1" applyFill="1" applyBorder="1" applyAlignment="1" applyProtection="1">
      <alignment horizontal="left" vertical="center"/>
    </xf>
    <xf numFmtId="0" fontId="3" fillId="0" borderId="89" xfId="0" applyFont="1" applyFill="1" applyBorder="1" applyAlignment="1" applyProtection="1">
      <alignment vertical="center" wrapText="1"/>
      <protection locked="0"/>
    </xf>
    <xf numFmtId="0" fontId="3" fillId="0" borderId="92" xfId="0" applyFont="1" applyFill="1" applyBorder="1" applyAlignment="1" applyProtection="1">
      <alignment vertical="center" wrapText="1"/>
      <protection locked="0"/>
    </xf>
    <xf numFmtId="0" fontId="3" fillId="0" borderId="82" xfId="0" applyFont="1" applyFill="1" applyBorder="1" applyAlignment="1" applyProtection="1">
      <alignment vertical="center"/>
      <protection locked="0"/>
    </xf>
    <xf numFmtId="0" fontId="3" fillId="0" borderId="83" xfId="0" applyFont="1" applyFill="1" applyBorder="1" applyAlignment="1" applyProtection="1">
      <alignment vertical="center"/>
      <protection locked="0"/>
    </xf>
    <xf numFmtId="0" fontId="6" fillId="18" borderId="433" xfId="0" applyFont="1" applyFill="1" applyBorder="1" applyAlignment="1" applyProtection="1">
      <alignment vertical="center" wrapText="1"/>
    </xf>
    <xf numFmtId="0" fontId="6" fillId="18" borderId="445" xfId="0" applyFont="1" applyFill="1" applyBorder="1" applyAlignment="1" applyProtection="1">
      <alignment vertical="center" wrapText="1"/>
    </xf>
    <xf numFmtId="0" fontId="3" fillId="0" borderId="454" xfId="0" applyFont="1" applyBorder="1" applyAlignment="1" applyProtection="1">
      <alignment vertical="center" wrapText="1"/>
      <protection locked="0"/>
    </xf>
    <xf numFmtId="0" fontId="3" fillId="0" borderId="459" xfId="0" applyFont="1" applyBorder="1" applyAlignment="1" applyProtection="1">
      <alignment vertical="center" wrapText="1"/>
      <protection locked="0"/>
    </xf>
    <xf numFmtId="0" fontId="3" fillId="0" borderId="82" xfId="0" applyFont="1" applyFill="1" applyBorder="1" applyAlignment="1" applyProtection="1">
      <alignment horizontal="left" vertical="center" wrapText="1"/>
      <protection locked="0"/>
    </xf>
    <xf numFmtId="0" fontId="3" fillId="0" borderId="83" xfId="0" applyFont="1" applyFill="1" applyBorder="1" applyAlignment="1" applyProtection="1">
      <alignment horizontal="left" vertical="center" wrapText="1"/>
      <protection locked="0"/>
    </xf>
    <xf numFmtId="0" fontId="27" fillId="0" borderId="80" xfId="0" applyFont="1" applyBorder="1" applyAlignment="1" applyProtection="1">
      <alignment vertical="center"/>
      <protection locked="0"/>
    </xf>
    <xf numFmtId="0" fontId="27" fillId="0" borderId="78" xfId="0" applyFont="1" applyBorder="1" applyAlignment="1" applyProtection="1">
      <alignment vertical="center"/>
      <protection locked="0"/>
    </xf>
    <xf numFmtId="0" fontId="27" fillId="0" borderId="81" xfId="0" applyFont="1" applyBorder="1" applyAlignment="1" applyProtection="1">
      <alignment vertical="center"/>
      <protection locked="0"/>
    </xf>
    <xf numFmtId="0" fontId="30" fillId="14" borderId="74" xfId="0" applyFont="1" applyFill="1" applyBorder="1" applyAlignment="1" applyProtection="1">
      <alignment horizontal="center"/>
    </xf>
    <xf numFmtId="0" fontId="30" fillId="14" borderId="228" xfId="0" applyFont="1" applyFill="1" applyBorder="1" applyAlignment="1" applyProtection="1">
      <alignment horizontal="center"/>
    </xf>
    <xf numFmtId="0" fontId="30" fillId="7" borderId="226" xfId="0" applyFont="1" applyFill="1" applyBorder="1" applyAlignment="1" applyProtection="1">
      <alignment horizontal="center"/>
    </xf>
    <xf numFmtId="0" fontId="30" fillId="7" borderId="74" xfId="0" applyFont="1" applyFill="1" applyBorder="1" applyAlignment="1" applyProtection="1">
      <alignment horizontal="center"/>
    </xf>
    <xf numFmtId="0" fontId="29" fillId="10" borderId="230" xfId="0" applyFont="1" applyFill="1" applyBorder="1" applyAlignment="1" applyProtection="1">
      <alignment horizontal="center" vertical="center" wrapText="1"/>
    </xf>
    <xf numFmtId="0" fontId="29" fillId="10" borderId="132" xfId="0" applyFont="1" applyFill="1" applyBorder="1" applyAlignment="1" applyProtection="1">
      <alignment horizontal="center" vertical="center" wrapText="1"/>
    </xf>
    <xf numFmtId="0" fontId="29" fillId="10" borderId="5" xfId="0" applyFont="1" applyFill="1" applyBorder="1" applyAlignment="1" applyProtection="1">
      <alignment horizontal="center" vertical="center" wrapText="1"/>
    </xf>
    <xf numFmtId="5" fontId="29" fillId="7" borderId="131" xfId="0" applyNumberFormat="1" applyFont="1" applyFill="1" applyBorder="1" applyAlignment="1" applyProtection="1">
      <alignment horizontal="center" vertical="center" wrapText="1"/>
    </xf>
    <xf numFmtId="5" fontId="29" fillId="7" borderId="24" xfId="0" applyNumberFormat="1" applyFont="1" applyFill="1" applyBorder="1" applyAlignment="1" applyProtection="1">
      <alignment horizontal="center" vertical="center" wrapText="1"/>
    </xf>
    <xf numFmtId="5" fontId="29" fillId="14" borderId="26" xfId="0" applyNumberFormat="1" applyFont="1" applyFill="1" applyBorder="1" applyAlignment="1" applyProtection="1">
      <alignment horizontal="center" vertical="center" wrapText="1"/>
    </xf>
    <xf numFmtId="5" fontId="29" fillId="14" borderId="28" xfId="0" applyNumberFormat="1" applyFont="1" applyFill="1" applyBorder="1" applyAlignment="1" applyProtection="1">
      <alignment horizontal="center" vertical="center" wrapText="1"/>
    </xf>
    <xf numFmtId="5" fontId="22" fillId="5" borderId="15" xfId="0" applyNumberFormat="1" applyFont="1" applyFill="1" applyBorder="1" applyAlignment="1" applyProtection="1">
      <alignment horizontal="center" vertical="center" wrapText="1"/>
      <protection locked="0"/>
    </xf>
    <xf numFmtId="5" fontId="22" fillId="5" borderId="18" xfId="0" applyNumberFormat="1" applyFont="1" applyFill="1" applyBorder="1" applyAlignment="1" applyProtection="1">
      <alignment horizontal="center" vertical="center" wrapText="1"/>
      <protection locked="0"/>
    </xf>
    <xf numFmtId="5" fontId="22" fillId="5" borderId="129" xfId="0" applyNumberFormat="1" applyFont="1" applyFill="1" applyBorder="1" applyAlignment="1" applyProtection="1">
      <alignment horizontal="center" vertical="center" wrapText="1"/>
      <protection locked="0"/>
    </xf>
    <xf numFmtId="5" fontId="22" fillId="5" borderId="17" xfId="0" applyNumberFormat="1" applyFont="1" applyFill="1" applyBorder="1" applyAlignment="1" applyProtection="1">
      <alignment horizontal="center" vertical="center" wrapText="1"/>
      <protection locked="0"/>
    </xf>
    <xf numFmtId="5" fontId="22" fillId="5" borderId="139" xfId="0" applyNumberFormat="1" applyFont="1" applyFill="1" applyBorder="1" applyAlignment="1" applyProtection="1">
      <alignment horizontal="center" vertical="center" wrapText="1"/>
      <protection locked="0"/>
    </xf>
    <xf numFmtId="5" fontId="22" fillId="5" borderId="23" xfId="0" applyNumberFormat="1" applyFont="1" applyFill="1" applyBorder="1" applyAlignment="1" applyProtection="1">
      <alignment horizontal="center" vertical="center" wrapText="1"/>
      <protection locked="0"/>
    </xf>
    <xf numFmtId="0" fontId="6" fillId="7" borderId="240" xfId="0" applyFont="1" applyFill="1" applyBorder="1" applyAlignment="1" applyProtection="1">
      <alignment horizontal="center"/>
    </xf>
    <xf numFmtId="0" fontId="6" fillId="7" borderId="449" xfId="0" applyFont="1" applyFill="1" applyBorder="1" applyAlignment="1" applyProtection="1">
      <alignment horizontal="center"/>
    </xf>
    <xf numFmtId="0" fontId="6" fillId="7" borderId="236" xfId="0" applyFont="1" applyFill="1" applyBorder="1" applyAlignment="1" applyProtection="1">
      <alignment horizontal="center"/>
    </xf>
    <xf numFmtId="5" fontId="10" fillId="18" borderId="86" xfId="0" applyNumberFormat="1" applyFont="1" applyFill="1" applyBorder="1" applyAlignment="1" applyProtection="1">
      <alignment horizontal="center" vertical="center" wrapText="1"/>
    </xf>
    <xf numFmtId="5" fontId="10" fillId="18" borderId="85" xfId="0" applyNumberFormat="1" applyFont="1" applyFill="1" applyBorder="1" applyAlignment="1" applyProtection="1">
      <alignment horizontal="center" vertical="center" wrapText="1"/>
    </xf>
    <xf numFmtId="44" fontId="25" fillId="0" borderId="451" xfId="0" applyNumberFormat="1" applyFont="1" applyFill="1" applyBorder="1" applyAlignment="1" applyProtection="1">
      <alignment vertical="center"/>
      <protection locked="0"/>
    </xf>
    <xf numFmtId="44" fontId="25" fillId="0" borderId="455" xfId="0" applyNumberFormat="1" applyFont="1" applyFill="1" applyBorder="1" applyAlignment="1" applyProtection="1">
      <alignment vertical="center"/>
      <protection locked="0"/>
    </xf>
    <xf numFmtId="44" fontId="25" fillId="0" borderId="122" xfId="0" applyNumberFormat="1" applyFont="1" applyFill="1" applyBorder="1" applyAlignment="1" applyProtection="1">
      <alignment vertical="center"/>
      <protection locked="0"/>
    </xf>
    <xf numFmtId="44" fontId="25" fillId="0" borderId="88" xfId="0" applyNumberFormat="1" applyFont="1" applyFill="1" applyBorder="1" applyAlignment="1" applyProtection="1">
      <alignment vertical="center"/>
      <protection locked="0"/>
    </xf>
    <xf numFmtId="44" fontId="25" fillId="0" borderId="452" xfId="0" applyNumberFormat="1" applyFont="1" applyFill="1" applyBorder="1" applyAlignment="1" applyProtection="1">
      <alignment vertical="center"/>
      <protection locked="0"/>
    </xf>
    <xf numFmtId="44" fontId="25" fillId="0" borderId="116" xfId="0" applyNumberFormat="1" applyFont="1" applyFill="1" applyBorder="1" applyAlignment="1" applyProtection="1">
      <alignment vertical="center"/>
      <protection locked="0"/>
    </xf>
    <xf numFmtId="0" fontId="27" fillId="0" borderId="0" xfId="0" applyFont="1" applyFill="1" applyBorder="1" applyAlignment="1" applyProtection="1">
      <alignment horizontal="right"/>
    </xf>
    <xf numFmtId="0" fontId="46" fillId="0" borderId="0" xfId="0" applyFont="1" applyFill="1" applyBorder="1" applyAlignment="1" applyProtection="1"/>
    <xf numFmtId="0" fontId="18" fillId="0" borderId="96" xfId="0" applyFont="1" applyFill="1" applyBorder="1" applyAlignment="1" applyProtection="1">
      <alignment vertical="center"/>
      <protection locked="0"/>
    </xf>
    <xf numFmtId="0" fontId="18" fillId="0" borderId="103" xfId="0" applyFont="1" applyFill="1" applyBorder="1" applyAlignment="1" applyProtection="1">
      <alignment vertical="center"/>
      <protection locked="0"/>
    </xf>
    <xf numFmtId="0" fontId="22" fillId="18" borderId="259" xfId="0" applyFont="1" applyFill="1" applyBorder="1" applyAlignment="1" applyProtection="1"/>
    <xf numFmtId="0" fontId="22" fillId="18" borderId="255" xfId="0" applyFont="1" applyFill="1" applyBorder="1" applyAlignment="1" applyProtection="1"/>
    <xf numFmtId="0" fontId="18" fillId="0" borderId="82" xfId="0" applyFont="1" applyFill="1" applyBorder="1" applyAlignment="1" applyProtection="1">
      <alignment vertical="center"/>
      <protection locked="0"/>
    </xf>
    <xf numFmtId="0" fontId="18" fillId="0" borderId="88" xfId="0" applyFont="1" applyFill="1" applyBorder="1" applyAlignment="1" applyProtection="1">
      <alignment vertical="center"/>
      <protection locked="0"/>
    </xf>
    <xf numFmtId="0" fontId="18" fillId="0" borderId="89" xfId="0" applyFont="1" applyFill="1" applyBorder="1" applyAlignment="1" applyProtection="1">
      <alignment vertical="center"/>
      <protection locked="0"/>
    </xf>
    <xf numFmtId="0" fontId="18" fillId="0" borderId="116" xfId="0" applyFont="1" applyFill="1" applyBorder="1" applyAlignment="1" applyProtection="1">
      <alignment vertical="center"/>
      <protection locked="0"/>
    </xf>
    <xf numFmtId="0" fontId="22" fillId="18" borderId="255" xfId="0" applyFont="1" applyFill="1" applyBorder="1" applyAlignment="1" applyProtection="1">
      <alignment wrapText="1"/>
    </xf>
    <xf numFmtId="0" fontId="22" fillId="18" borderId="256" xfId="0" applyFont="1" applyFill="1" applyBorder="1" applyAlignment="1" applyProtection="1">
      <alignment wrapText="1"/>
    </xf>
    <xf numFmtId="0" fontId="18" fillId="0" borderId="543" xfId="0" applyFont="1" applyFill="1" applyBorder="1" applyAlignment="1" applyProtection="1">
      <protection locked="0"/>
    </xf>
    <xf numFmtId="0" fontId="18" fillId="0" borderId="544" xfId="0" applyFont="1" applyFill="1" applyBorder="1" applyAlignment="1" applyProtection="1">
      <protection locked="0"/>
    </xf>
    <xf numFmtId="0" fontId="18" fillId="0" borderId="546" xfId="0" applyFont="1" applyFill="1" applyBorder="1" applyAlignment="1" applyProtection="1">
      <protection locked="0"/>
    </xf>
    <xf numFmtId="0" fontId="18" fillId="0" borderId="547" xfId="0" applyFont="1" applyFill="1" applyBorder="1" applyAlignment="1" applyProtection="1">
      <protection locked="0"/>
    </xf>
    <xf numFmtId="0" fontId="18" fillId="0" borderId="548" xfId="0" applyFont="1" applyFill="1" applyBorder="1" applyAlignment="1" applyProtection="1">
      <protection locked="0"/>
    </xf>
    <xf numFmtId="0" fontId="18" fillId="0" borderId="549" xfId="0" applyFont="1" applyFill="1" applyBorder="1" applyAlignment="1" applyProtection="1">
      <protection locked="0"/>
    </xf>
    <xf numFmtId="0" fontId="22" fillId="0" borderId="12" xfId="0" applyFont="1" applyFill="1" applyBorder="1" applyAlignment="1" applyProtection="1"/>
    <xf numFmtId="0" fontId="22" fillId="0" borderId="14" xfId="0" applyFont="1" applyFill="1" applyBorder="1" applyAlignment="1" applyProtection="1"/>
    <xf numFmtId="0" fontId="18" fillId="0" borderId="96" xfId="0" applyFont="1" applyFill="1" applyBorder="1" applyAlignment="1" applyProtection="1">
      <protection locked="0"/>
    </xf>
    <xf numFmtId="0" fontId="18" fillId="0" borderId="103" xfId="0" applyFont="1" applyFill="1" applyBorder="1" applyAlignment="1" applyProtection="1">
      <protection locked="0"/>
    </xf>
    <xf numFmtId="0" fontId="18" fillId="0" borderId="89" xfId="0" applyFont="1" applyFill="1" applyBorder="1" applyAlignment="1" applyProtection="1">
      <protection locked="0"/>
    </xf>
    <xf numFmtId="0" fontId="18" fillId="0" borderId="116" xfId="0" applyFont="1" applyFill="1" applyBorder="1" applyAlignment="1" applyProtection="1">
      <protection locked="0"/>
    </xf>
    <xf numFmtId="0" fontId="22" fillId="0" borderId="288" xfId="0" applyFont="1" applyFill="1" applyBorder="1" applyAlignment="1" applyProtection="1"/>
    <xf numFmtId="0" fontId="22" fillId="0" borderId="429" xfId="0" applyFont="1" applyFill="1" applyBorder="1" applyAlignment="1" applyProtection="1"/>
    <xf numFmtId="0" fontId="18" fillId="0" borderId="454" xfId="0" applyFont="1" applyFill="1" applyBorder="1" applyAlignment="1" applyProtection="1">
      <protection locked="0"/>
    </xf>
    <xf numFmtId="0" fontId="18" fillId="0" borderId="455" xfId="0" applyFont="1" applyFill="1" applyBorder="1" applyAlignment="1" applyProtection="1">
      <protection locked="0"/>
    </xf>
    <xf numFmtId="0" fontId="18" fillId="0" borderId="82" xfId="0" applyFont="1" applyFill="1" applyBorder="1" applyAlignment="1" applyProtection="1">
      <protection locked="0"/>
    </xf>
    <xf numFmtId="0" fontId="18" fillId="0" borderId="88" xfId="0" applyFont="1" applyFill="1" applyBorder="1" applyAlignment="1" applyProtection="1">
      <protection locked="0"/>
    </xf>
    <xf numFmtId="0" fontId="9" fillId="6" borderId="6" xfId="0" applyFont="1" applyFill="1" applyBorder="1" applyAlignment="1" applyProtection="1">
      <alignment horizontal="left"/>
    </xf>
    <xf numFmtId="0" fontId="22" fillId="18" borderId="268" xfId="0" applyFont="1" applyFill="1" applyBorder="1" applyAlignment="1" applyProtection="1">
      <alignment horizontal="center" vertical="center" wrapText="1"/>
    </xf>
    <xf numFmtId="0" fontId="22" fillId="18" borderId="5" xfId="0" applyFont="1" applyFill="1" applyBorder="1" applyAlignment="1" applyProtection="1">
      <alignment horizontal="center" vertical="center" wrapText="1"/>
    </xf>
    <xf numFmtId="0" fontId="22" fillId="18" borderId="475" xfId="0" applyFont="1" applyFill="1" applyBorder="1" applyAlignment="1" applyProtection="1">
      <alignment horizontal="center" vertical="center" wrapText="1"/>
    </xf>
    <xf numFmtId="0" fontId="46" fillId="18" borderId="475" xfId="0" applyFont="1" applyFill="1" applyBorder="1" applyAlignment="1" applyProtection="1">
      <alignment horizontal="center" vertical="center" wrapText="1"/>
    </xf>
    <xf numFmtId="0" fontId="46" fillId="18" borderId="5" xfId="0" applyFont="1" applyFill="1" applyBorder="1" applyAlignment="1" applyProtection="1">
      <alignment horizontal="center" vertical="center" wrapText="1"/>
    </xf>
    <xf numFmtId="0" fontId="22" fillId="18" borderId="265" xfId="0" applyFont="1" applyFill="1" applyBorder="1" applyAlignment="1" applyProtection="1">
      <alignment horizontal="center" vertical="center"/>
    </xf>
    <xf numFmtId="0" fontId="22" fillId="18" borderId="439" xfId="0" applyFont="1" applyFill="1" applyBorder="1" applyAlignment="1" applyProtection="1">
      <alignment horizontal="center" vertical="center"/>
    </xf>
    <xf numFmtId="0" fontId="22" fillId="18" borderId="267" xfId="0" applyFont="1" applyFill="1" applyBorder="1" applyAlignment="1" applyProtection="1">
      <alignment horizontal="center" vertical="center"/>
    </xf>
    <xf numFmtId="0" fontId="22" fillId="18" borderId="12" xfId="0" applyFont="1" applyFill="1" applyBorder="1" applyAlignment="1" applyProtection="1">
      <alignment horizontal="center" vertical="center"/>
    </xf>
    <xf numFmtId="0" fontId="22" fillId="18" borderId="13" xfId="0" applyFont="1" applyFill="1" applyBorder="1" applyAlignment="1" applyProtection="1">
      <alignment horizontal="center" vertical="center"/>
    </xf>
    <xf numFmtId="0" fontId="22" fillId="18" borderId="14" xfId="0" applyFont="1" applyFill="1" applyBorder="1" applyAlignment="1" applyProtection="1">
      <alignment horizontal="center" vertical="center"/>
    </xf>
    <xf numFmtId="0" fontId="22" fillId="18" borderId="339" xfId="0" applyFont="1" applyFill="1" applyBorder="1" applyAlignment="1" applyProtection="1">
      <alignment horizontal="center" vertical="center"/>
    </xf>
    <xf numFmtId="0" fontId="22" fillId="18" borderId="462" xfId="0" applyFont="1" applyFill="1" applyBorder="1" applyAlignment="1" applyProtection="1">
      <alignment horizontal="center" vertical="center"/>
    </xf>
    <xf numFmtId="0" fontId="22" fillId="18" borderId="463" xfId="0" applyFont="1" applyFill="1" applyBorder="1" applyAlignment="1" applyProtection="1">
      <alignment horizontal="center" vertical="center"/>
    </xf>
    <xf numFmtId="0" fontId="46" fillId="18" borderId="115" xfId="0" applyFont="1" applyFill="1" applyBorder="1" applyAlignment="1" applyProtection="1">
      <alignment vertical="center"/>
    </xf>
    <xf numFmtId="0" fontId="46" fillId="18" borderId="86" xfId="0" applyFont="1" applyFill="1" applyBorder="1" applyAlignment="1" applyProtection="1">
      <alignment vertical="center"/>
    </xf>
    <xf numFmtId="0" fontId="46" fillId="18" borderId="185" xfId="0" applyFont="1" applyFill="1" applyBorder="1" applyAlignment="1" applyProtection="1">
      <alignment vertical="center"/>
    </xf>
    <xf numFmtId="0" fontId="43" fillId="0" borderId="264" xfId="0" applyFont="1" applyFill="1" applyBorder="1" applyAlignment="1" applyProtection="1">
      <alignment vertical="center"/>
      <protection locked="0"/>
    </xf>
    <xf numFmtId="0" fontId="43" fillId="0" borderId="444" xfId="0" applyFont="1" applyFill="1" applyBorder="1" applyAlignment="1" applyProtection="1">
      <alignment vertical="center"/>
      <protection locked="0"/>
    </xf>
    <xf numFmtId="0" fontId="43" fillId="0" borderId="290" xfId="0" applyFont="1" applyFill="1" applyBorder="1" applyAlignment="1" applyProtection="1">
      <alignment vertical="center"/>
      <protection locked="0"/>
    </xf>
    <xf numFmtId="0" fontId="43" fillId="0" borderId="82" xfId="0" applyFont="1" applyFill="1" applyBorder="1" applyAlignment="1" applyProtection="1">
      <alignment vertical="center"/>
      <protection locked="0"/>
    </xf>
    <xf numFmtId="0" fontId="43" fillId="0" borderId="87" xfId="0" applyFont="1" applyFill="1" applyBorder="1" applyAlignment="1" applyProtection="1">
      <alignment vertical="center"/>
      <protection locked="0"/>
    </xf>
    <xf numFmtId="0" fontId="43" fillId="0" borderId="183" xfId="0" applyFont="1" applyFill="1" applyBorder="1" applyAlignment="1" applyProtection="1">
      <alignment vertical="center"/>
      <protection locked="0"/>
    </xf>
    <xf numFmtId="0" fontId="43" fillId="0" borderId="137" xfId="0" applyFont="1" applyFill="1" applyBorder="1" applyAlignment="1" applyProtection="1">
      <alignment vertical="center"/>
      <protection locked="0"/>
    </xf>
    <xf numFmtId="0" fontId="43" fillId="0" borderId="126" xfId="0" applyFont="1" applyFill="1" applyBorder="1" applyAlignment="1" applyProtection="1">
      <alignment vertical="center"/>
      <protection locked="0"/>
    </xf>
    <xf numFmtId="0" fontId="43" fillId="0" borderId="184" xfId="0" applyFont="1" applyFill="1" applyBorder="1" applyAlignment="1" applyProtection="1">
      <alignment vertical="center"/>
      <protection locked="0"/>
    </xf>
    <xf numFmtId="0" fontId="43" fillId="0" borderId="264" xfId="0" applyFont="1" applyFill="1" applyBorder="1" applyAlignment="1" applyProtection="1">
      <alignment vertical="center" wrapText="1"/>
      <protection locked="0"/>
    </xf>
    <xf numFmtId="0" fontId="43" fillId="0" borderId="269" xfId="0" applyFont="1" applyFill="1" applyBorder="1" applyAlignment="1" applyProtection="1">
      <alignment vertical="center" wrapText="1"/>
      <protection locked="0"/>
    </xf>
    <xf numFmtId="0" fontId="43" fillId="0" borderId="290" xfId="0" applyFont="1" applyFill="1" applyBorder="1" applyAlignment="1" applyProtection="1">
      <alignment vertical="center" wrapText="1"/>
      <protection locked="0"/>
    </xf>
    <xf numFmtId="0" fontId="43" fillId="0" borderId="82" xfId="0" applyFont="1" applyFill="1" applyBorder="1" applyAlignment="1" applyProtection="1">
      <alignment vertical="center" wrapText="1"/>
      <protection locked="0"/>
    </xf>
    <xf numFmtId="0" fontId="43" fillId="0" borderId="87" xfId="0" applyFont="1" applyFill="1" applyBorder="1" applyAlignment="1" applyProtection="1">
      <alignment vertical="center" wrapText="1"/>
      <protection locked="0"/>
    </xf>
    <xf numFmtId="0" fontId="43" fillId="0" borderId="183" xfId="0" applyFont="1" applyFill="1" applyBorder="1" applyAlignment="1" applyProtection="1">
      <alignment vertical="center" wrapText="1"/>
      <protection locked="0"/>
    </xf>
    <xf numFmtId="0" fontId="43" fillId="0" borderId="137" xfId="0" applyFont="1" applyFill="1" applyBorder="1" applyAlignment="1" applyProtection="1">
      <alignment vertical="center" wrapText="1"/>
      <protection locked="0"/>
    </xf>
    <xf numFmtId="0" fontId="43" fillId="0" borderId="126" xfId="0" applyFont="1" applyFill="1" applyBorder="1" applyAlignment="1" applyProtection="1">
      <alignment vertical="center" wrapText="1"/>
      <protection locked="0"/>
    </xf>
    <xf numFmtId="0" fontId="43" fillId="0" borderId="184" xfId="0" applyFont="1" applyFill="1" applyBorder="1" applyAlignment="1" applyProtection="1">
      <alignment vertical="center" wrapText="1"/>
      <protection locked="0"/>
    </xf>
    <xf numFmtId="0" fontId="18" fillId="0" borderId="61" xfId="0" applyFont="1" applyFill="1" applyBorder="1" applyProtection="1">
      <protection locked="0"/>
    </xf>
    <xf numFmtId="0" fontId="18" fillId="0" borderId="59" xfId="0" applyFont="1" applyFill="1" applyBorder="1" applyProtection="1">
      <protection locked="0"/>
    </xf>
    <xf numFmtId="0" fontId="18" fillId="0" borderId="62" xfId="0" applyFont="1" applyFill="1" applyBorder="1" applyProtection="1">
      <protection locked="0"/>
    </xf>
    <xf numFmtId="0" fontId="18" fillId="0" borderId="154" xfId="0" applyFont="1" applyFill="1" applyBorder="1" applyProtection="1">
      <protection locked="0"/>
    </xf>
    <xf numFmtId="0" fontId="20" fillId="18" borderId="288" xfId="0" applyFont="1" applyFill="1" applyBorder="1" applyAlignment="1" applyProtection="1">
      <alignment horizontal="left"/>
    </xf>
    <xf numFmtId="0" fontId="20" fillId="18" borderId="252" xfId="0" applyFont="1" applyFill="1" applyBorder="1" applyAlignment="1" applyProtection="1">
      <alignment horizontal="left"/>
    </xf>
    <xf numFmtId="0" fontId="20" fillId="18" borderId="253" xfId="0" applyFont="1" applyFill="1" applyBorder="1" applyAlignment="1" applyProtection="1">
      <alignment horizontal="left"/>
    </xf>
    <xf numFmtId="0" fontId="18" fillId="0" borderId="456" xfId="0" applyFont="1" applyFill="1" applyBorder="1" applyAlignment="1" applyProtection="1">
      <alignment horizontal="left" vertical="top" wrapText="1"/>
      <protection locked="0"/>
    </xf>
    <xf numFmtId="0" fontId="18" fillId="0" borderId="439" xfId="0" applyFont="1" applyFill="1" applyBorder="1" applyAlignment="1" applyProtection="1">
      <alignment horizontal="left" vertical="top" wrapText="1"/>
      <protection locked="0"/>
    </xf>
    <xf numFmtId="0" fontId="18" fillId="0" borderId="445" xfId="0" applyFont="1" applyFill="1" applyBorder="1" applyAlignment="1" applyProtection="1">
      <alignment horizontal="left" vertical="top" wrapText="1"/>
      <protection locked="0"/>
    </xf>
    <xf numFmtId="0" fontId="18" fillId="0" borderId="422" xfId="0" applyFont="1" applyFill="1" applyBorder="1" applyAlignment="1" applyProtection="1">
      <alignment wrapText="1"/>
      <protection locked="0"/>
    </xf>
    <xf numFmtId="0" fontId="18" fillId="0" borderId="482" xfId="0" applyFont="1" applyFill="1" applyBorder="1" applyAlignment="1" applyProtection="1">
      <alignment wrapText="1"/>
      <protection locked="0"/>
    </xf>
    <xf numFmtId="0" fontId="18" fillId="18" borderId="288" xfId="0" applyFont="1" applyFill="1" applyBorder="1" applyAlignment="1" applyProtection="1">
      <alignment wrapText="1"/>
    </xf>
    <xf numFmtId="0" fontId="18" fillId="18" borderId="448" xfId="0" applyFont="1" applyFill="1" applyBorder="1" applyAlignment="1" applyProtection="1">
      <alignment wrapText="1"/>
    </xf>
    <xf numFmtId="0" fontId="18" fillId="0" borderId="422" xfId="0" applyFont="1" applyFill="1" applyBorder="1" applyProtection="1">
      <protection locked="0"/>
    </xf>
    <xf numFmtId="0" fontId="18" fillId="0" borderId="482" xfId="0" applyFont="1" applyFill="1" applyBorder="1" applyProtection="1">
      <protection locked="0"/>
    </xf>
    <xf numFmtId="0" fontId="18" fillId="0" borderId="265" xfId="0" applyFont="1" applyFill="1" applyBorder="1" applyAlignment="1" applyProtection="1">
      <alignment horizontal="center" vertical="top" wrapText="1"/>
      <protection locked="0"/>
    </xf>
    <xf numFmtId="0" fontId="18" fillId="0" borderId="439" xfId="0" applyFont="1" applyFill="1" applyBorder="1" applyAlignment="1" applyProtection="1">
      <alignment horizontal="center" vertical="top" wrapText="1"/>
      <protection locked="0"/>
    </xf>
    <xf numFmtId="0" fontId="18" fillId="0" borderId="266" xfId="0" applyFont="1" applyFill="1" applyBorder="1" applyAlignment="1" applyProtection="1">
      <alignment horizontal="center" vertical="top" wrapText="1"/>
      <protection locked="0"/>
    </xf>
    <xf numFmtId="0" fontId="18" fillId="0" borderId="267" xfId="0" applyFont="1" applyFill="1" applyBorder="1" applyAlignment="1" applyProtection="1">
      <alignment horizontal="center" vertical="top" wrapText="1"/>
      <protection locked="0"/>
    </xf>
    <xf numFmtId="0" fontId="18" fillId="0" borderId="2" xfId="0" applyFont="1" applyFill="1" applyBorder="1" applyAlignment="1" applyProtection="1">
      <alignment horizontal="center" vertical="top" wrapText="1"/>
      <protection locked="0"/>
    </xf>
    <xf numFmtId="0" fontId="18" fillId="0" borderId="0" xfId="0" applyFont="1" applyFill="1" applyBorder="1" applyAlignment="1" applyProtection="1">
      <alignment horizontal="center" vertical="top" wrapText="1"/>
      <protection locked="0"/>
    </xf>
    <xf numFmtId="0" fontId="18" fillId="0" borderId="3" xfId="0" applyFont="1" applyFill="1" applyBorder="1" applyAlignment="1" applyProtection="1">
      <alignment horizontal="center" vertical="top" wrapText="1"/>
      <protection locked="0"/>
    </xf>
    <xf numFmtId="0" fontId="18" fillId="0" borderId="12" xfId="0" applyFont="1" applyFill="1" applyBorder="1" applyAlignment="1" applyProtection="1">
      <alignment horizontal="center" vertical="top" wrapText="1"/>
      <protection locked="0"/>
    </xf>
    <xf numFmtId="0" fontId="18" fillId="0" borderId="13" xfId="0" applyFont="1" applyFill="1" applyBorder="1" applyAlignment="1" applyProtection="1">
      <alignment horizontal="center" vertical="top" wrapText="1"/>
      <protection locked="0"/>
    </xf>
    <xf numFmtId="0" fontId="18" fillId="0" borderId="14" xfId="0" applyFont="1" applyFill="1" applyBorder="1" applyAlignment="1" applyProtection="1">
      <alignment horizontal="center" vertical="top" wrapText="1"/>
      <protection locked="0"/>
    </xf>
    <xf numFmtId="3" fontId="20" fillId="0" borderId="12" xfId="0" applyNumberFormat="1" applyFont="1" applyFill="1" applyBorder="1" applyProtection="1"/>
    <xf numFmtId="3" fontId="20" fillId="0" borderId="13" xfId="0" applyNumberFormat="1" applyFont="1" applyFill="1" applyBorder="1" applyProtection="1"/>
    <xf numFmtId="0" fontId="20" fillId="18" borderId="288" xfId="0" applyFont="1" applyFill="1" applyBorder="1" applyAlignment="1" applyProtection="1">
      <alignment horizontal="center"/>
    </xf>
    <xf numFmtId="0" fontId="20" fillId="18" borderId="453" xfId="0" applyFont="1" applyFill="1" applyBorder="1" applyAlignment="1" applyProtection="1">
      <alignment horizontal="center"/>
    </xf>
    <xf numFmtId="0" fontId="20" fillId="18" borderId="252" xfId="0" applyFont="1" applyFill="1" applyBorder="1" applyAlignment="1" applyProtection="1">
      <alignment horizontal="center"/>
    </xf>
    <xf numFmtId="0" fontId="20" fillId="18" borderId="253" xfId="0" applyFont="1" applyFill="1" applyBorder="1" applyAlignment="1" applyProtection="1">
      <alignment horizontal="center"/>
    </xf>
    <xf numFmtId="0" fontId="18" fillId="0" borderId="490" xfId="0" applyFont="1" applyFill="1" applyBorder="1" applyAlignment="1" applyProtection="1">
      <alignment wrapText="1"/>
      <protection locked="0"/>
    </xf>
    <xf numFmtId="0" fontId="18" fillId="0" borderId="491" xfId="0" applyFont="1" applyFill="1" applyBorder="1" applyAlignment="1" applyProtection="1">
      <alignment wrapText="1"/>
      <protection locked="0"/>
    </xf>
    <xf numFmtId="0" fontId="0" fillId="0" borderId="80" xfId="0" applyFont="1" applyFill="1" applyBorder="1" applyProtection="1">
      <protection locked="0"/>
    </xf>
    <xf numFmtId="0" fontId="0" fillId="0" borderId="78" xfId="0" applyFont="1" applyFill="1" applyBorder="1" applyProtection="1">
      <protection locked="0"/>
    </xf>
    <xf numFmtId="0" fontId="0" fillId="0" borderId="81" xfId="0" applyFont="1" applyFill="1" applyBorder="1" applyProtection="1">
      <protection locked="0"/>
    </xf>
    <xf numFmtId="166" fontId="20" fillId="18" borderId="288" xfId="0" applyNumberFormat="1" applyFont="1" applyFill="1" applyBorder="1" applyAlignment="1" applyProtection="1">
      <alignment horizontal="center"/>
    </xf>
    <xf numFmtId="166" fontId="20" fillId="18" borderId="453" xfId="0" applyNumberFormat="1" applyFont="1" applyFill="1" applyBorder="1" applyAlignment="1" applyProtection="1">
      <alignment horizontal="center"/>
    </xf>
    <xf numFmtId="166" fontId="20" fillId="18" borderId="429" xfId="0" applyNumberFormat="1" applyFont="1" applyFill="1" applyBorder="1" applyAlignment="1" applyProtection="1">
      <alignment horizontal="center"/>
    </xf>
    <xf numFmtId="0" fontId="43" fillId="0" borderId="80" xfId="0" applyFont="1" applyFill="1" applyBorder="1" applyAlignment="1" applyProtection="1">
      <alignment vertical="center"/>
      <protection locked="0"/>
    </xf>
    <xf numFmtId="0" fontId="43" fillId="0" borderId="479" xfId="0" applyFont="1" applyFill="1" applyBorder="1" applyAlignment="1" applyProtection="1">
      <alignment vertical="center"/>
      <protection locked="0"/>
    </xf>
    <xf numFmtId="0" fontId="43" fillId="0" borderId="81" xfId="0" applyFont="1" applyFill="1" applyBorder="1" applyAlignment="1" applyProtection="1">
      <alignment vertical="center"/>
      <protection locked="0"/>
    </xf>
    <xf numFmtId="0" fontId="40" fillId="24" borderId="0" xfId="0" applyFont="1" applyFill="1" applyBorder="1" applyAlignment="1" applyProtection="1">
      <alignment vertical="center"/>
    </xf>
    <xf numFmtId="0" fontId="46" fillId="18" borderId="288" xfId="0" applyFont="1" applyFill="1" applyBorder="1" applyAlignment="1" applyProtection="1">
      <alignment horizontal="center" vertical="center"/>
    </xf>
    <xf numFmtId="0" fontId="46" fillId="18" borderId="253" xfId="0" applyFont="1" applyFill="1" applyBorder="1" applyAlignment="1" applyProtection="1">
      <alignment horizontal="center" vertical="center"/>
    </xf>
    <xf numFmtId="44" fontId="43" fillId="0" borderId="368" xfId="0" applyNumberFormat="1" applyFont="1" applyFill="1" applyBorder="1" applyAlignment="1" applyProtection="1">
      <alignment horizontal="right" vertical="center"/>
      <protection locked="0"/>
    </xf>
    <xf numFmtId="44" fontId="43" fillId="0" borderId="270" xfId="0" applyNumberFormat="1" applyFont="1" applyFill="1" applyBorder="1" applyAlignment="1" applyProtection="1">
      <alignment horizontal="right" vertical="center"/>
      <protection locked="0"/>
    </xf>
    <xf numFmtId="44" fontId="43" fillId="0" borderId="370" xfId="0" applyNumberFormat="1" applyFont="1" applyFill="1" applyBorder="1" applyAlignment="1" applyProtection="1">
      <alignment horizontal="right" vertical="center"/>
      <protection locked="0"/>
    </xf>
    <xf numFmtId="44" fontId="43" fillId="0" borderId="88" xfId="0" applyNumberFormat="1" applyFont="1" applyFill="1" applyBorder="1" applyAlignment="1" applyProtection="1">
      <alignment horizontal="right" vertical="center"/>
      <protection locked="0"/>
    </xf>
    <xf numFmtId="49" fontId="43" fillId="0" borderId="264" xfId="0" applyNumberFormat="1" applyFont="1" applyFill="1" applyBorder="1" applyAlignment="1" applyProtection="1">
      <alignment horizontal="left" vertical="center"/>
      <protection locked="0"/>
    </xf>
    <xf numFmtId="49" fontId="43" fillId="0" borderId="269" xfId="0" applyNumberFormat="1" applyFont="1" applyFill="1" applyBorder="1" applyAlignment="1" applyProtection="1">
      <alignment horizontal="left" vertical="center"/>
      <protection locked="0"/>
    </xf>
    <xf numFmtId="49" fontId="43" fillId="0" borderId="367" xfId="0" applyNumberFormat="1" applyFont="1" applyFill="1" applyBorder="1" applyAlignment="1" applyProtection="1">
      <alignment horizontal="left" vertical="center"/>
      <protection locked="0"/>
    </xf>
    <xf numFmtId="49" fontId="43" fillId="0" borderId="82" xfId="0" applyNumberFormat="1" applyFont="1" applyFill="1" applyBorder="1" applyAlignment="1" applyProtection="1">
      <alignment vertical="center"/>
      <protection locked="0"/>
    </xf>
    <xf numFmtId="49" fontId="43" fillId="0" borderId="87" xfId="0" applyNumberFormat="1" applyFont="1" applyFill="1" applyBorder="1" applyAlignment="1" applyProtection="1">
      <alignment vertical="center"/>
      <protection locked="0"/>
    </xf>
    <xf numFmtId="49" fontId="43" fillId="0" borderId="369" xfId="0" applyNumberFormat="1" applyFont="1" applyFill="1" applyBorder="1" applyAlignment="1" applyProtection="1">
      <alignment vertical="center"/>
      <protection locked="0"/>
    </xf>
    <xf numFmtId="44" fontId="43" fillId="0" borderId="399" xfId="0" applyNumberFormat="1" applyFont="1" applyFill="1" applyBorder="1" applyAlignment="1" applyProtection="1">
      <alignment horizontal="right" vertical="center"/>
      <protection locked="0"/>
    </xf>
    <xf numFmtId="44" fontId="43" fillId="0" borderId="116" xfId="0" applyNumberFormat="1" applyFont="1" applyFill="1" applyBorder="1" applyAlignment="1" applyProtection="1">
      <alignment horizontal="right" vertical="center"/>
      <protection locked="0"/>
    </xf>
    <xf numFmtId="49" fontId="43" fillId="0" borderId="89" xfId="0" applyNumberFormat="1" applyFont="1" applyFill="1" applyBorder="1" applyAlignment="1" applyProtection="1">
      <alignment horizontal="left" vertical="center"/>
      <protection locked="0"/>
    </xf>
    <xf numFmtId="49" fontId="43" fillId="0" borderId="90" xfId="0" applyNumberFormat="1" applyFont="1" applyFill="1" applyBorder="1" applyAlignment="1" applyProtection="1">
      <alignment horizontal="left" vertical="center"/>
      <protection locked="0"/>
    </xf>
    <xf numFmtId="49" fontId="43" fillId="0" borderId="371" xfId="0" applyNumberFormat="1" applyFont="1" applyFill="1" applyBorder="1" applyAlignment="1" applyProtection="1">
      <alignment horizontal="left" vertical="center"/>
      <protection locked="0"/>
    </xf>
    <xf numFmtId="0" fontId="66" fillId="0" borderId="0" xfId="0" applyFont="1" applyFill="1" applyBorder="1" applyAlignment="1" applyProtection="1">
      <alignment horizontal="right" vertical="center"/>
    </xf>
    <xf numFmtId="0" fontId="66" fillId="0" borderId="3" xfId="0" applyFont="1" applyFill="1" applyBorder="1" applyAlignment="1" applyProtection="1">
      <alignment horizontal="right" vertical="center"/>
    </xf>
    <xf numFmtId="49" fontId="43" fillId="0" borderId="82" xfId="0" applyNumberFormat="1" applyFont="1" applyFill="1" applyBorder="1" applyAlignment="1" applyProtection="1">
      <alignment horizontal="left" vertical="center"/>
      <protection locked="0"/>
    </xf>
    <xf numFmtId="49" fontId="43" fillId="0" borderId="87" xfId="0" applyNumberFormat="1" applyFont="1" applyFill="1" applyBorder="1" applyAlignment="1" applyProtection="1">
      <alignment horizontal="left" vertical="center"/>
      <protection locked="0"/>
    </xf>
    <xf numFmtId="49" fontId="43" fillId="0" borderId="369" xfId="0" applyNumberFormat="1" applyFont="1" applyFill="1" applyBorder="1" applyAlignment="1" applyProtection="1">
      <alignment horizontal="left" vertical="center"/>
      <protection locked="0"/>
    </xf>
    <xf numFmtId="0" fontId="18" fillId="0" borderId="0" xfId="0" applyFont="1" applyFill="1" applyAlignment="1" applyProtection="1">
      <alignment horizontal="right" vertical="center"/>
    </xf>
    <xf numFmtId="0" fontId="18" fillId="0" borderId="3" xfId="0" applyFont="1" applyFill="1" applyBorder="1" applyAlignment="1" applyProtection="1">
      <alignment horizontal="right" vertical="center"/>
    </xf>
    <xf numFmtId="0" fontId="66" fillId="0" borderId="354" xfId="0" applyFont="1" applyFill="1" applyBorder="1" applyAlignment="1" applyProtection="1">
      <alignment horizontal="right" vertical="center"/>
    </xf>
    <xf numFmtId="0" fontId="66" fillId="0" borderId="355" xfId="0" applyFont="1" applyFill="1" applyBorder="1" applyAlignment="1" applyProtection="1">
      <alignment horizontal="right" vertical="center"/>
    </xf>
    <xf numFmtId="0" fontId="18" fillId="6" borderId="61" xfId="0" applyNumberFormat="1" applyFont="1" applyFill="1" applyBorder="1" applyAlignment="1" applyProtection="1">
      <alignment horizontal="left"/>
    </xf>
    <xf numFmtId="0" fontId="18" fillId="6" borderId="333" xfId="0" applyNumberFormat="1" applyFont="1" applyFill="1" applyBorder="1" applyAlignment="1" applyProtection="1">
      <alignment horizontal="left"/>
    </xf>
    <xf numFmtId="0" fontId="18" fillId="6" borderId="331" xfId="0" applyNumberFormat="1" applyFont="1" applyFill="1" applyBorder="1" applyAlignment="1" applyProtection="1">
      <alignment horizontal="left"/>
    </xf>
    <xf numFmtId="49" fontId="18" fillId="6" borderId="62" xfId="0" applyNumberFormat="1" applyFont="1" applyFill="1" applyBorder="1" applyAlignment="1" applyProtection="1">
      <alignment horizontal="left"/>
    </xf>
    <xf numFmtId="0" fontId="18" fillId="6" borderId="337" xfId="0" applyNumberFormat="1" applyFont="1" applyFill="1" applyBorder="1" applyAlignment="1" applyProtection="1">
      <alignment horizontal="left"/>
    </xf>
    <xf numFmtId="0" fontId="18" fillId="6" borderId="315" xfId="0" applyNumberFormat="1" applyFont="1" applyFill="1" applyBorder="1" applyAlignment="1" applyProtection="1">
      <alignment horizontal="left"/>
    </xf>
    <xf numFmtId="0" fontId="18" fillId="6" borderId="61" xfId="0" applyNumberFormat="1" applyFont="1" applyFill="1" applyBorder="1" applyAlignment="1" applyProtection="1"/>
    <xf numFmtId="0" fontId="18" fillId="6" borderId="333" xfId="0" applyNumberFormat="1" applyFont="1" applyFill="1" applyBorder="1" applyAlignment="1" applyProtection="1"/>
    <xf numFmtId="0" fontId="18" fillId="6" borderId="331" xfId="0" applyNumberFormat="1" applyFont="1" applyFill="1" applyBorder="1" applyAlignment="1" applyProtection="1"/>
    <xf numFmtId="0" fontId="18" fillId="6" borderId="332" xfId="0" applyNumberFormat="1" applyFont="1" applyFill="1" applyBorder="1" applyAlignment="1" applyProtection="1"/>
    <xf numFmtId="0" fontId="18" fillId="6" borderId="334" xfId="0" applyNumberFormat="1" applyFont="1" applyFill="1" applyBorder="1" applyAlignment="1" applyProtection="1"/>
    <xf numFmtId="0" fontId="18" fillId="6" borderId="314" xfId="0" applyNumberFormat="1" applyFont="1" applyFill="1" applyBorder="1" applyAlignment="1" applyProtection="1"/>
    <xf numFmtId="0" fontId="46" fillId="6" borderId="80" xfId="0" applyNumberFormat="1" applyFont="1" applyFill="1" applyBorder="1" applyAlignment="1" applyProtection="1">
      <alignment vertical="center"/>
    </xf>
    <xf numFmtId="0" fontId="46" fillId="6" borderId="78" xfId="0" applyNumberFormat="1" applyFont="1" applyFill="1" applyBorder="1" applyAlignment="1" applyProtection="1">
      <alignment vertical="center"/>
    </xf>
    <xf numFmtId="0" fontId="18" fillId="6" borderId="332" xfId="0" applyNumberFormat="1" applyFont="1" applyFill="1" applyBorder="1" applyAlignment="1" applyProtection="1">
      <alignment horizontal="left"/>
    </xf>
    <xf numFmtId="0" fontId="18" fillId="6" borderId="334" xfId="0" applyNumberFormat="1" applyFont="1" applyFill="1" applyBorder="1" applyAlignment="1" applyProtection="1">
      <alignment horizontal="left"/>
    </xf>
    <xf numFmtId="0" fontId="18" fillId="6" borderId="314" xfId="0" applyNumberFormat="1" applyFont="1" applyFill="1" applyBorder="1" applyAlignment="1" applyProtection="1">
      <alignment horizontal="left"/>
    </xf>
    <xf numFmtId="0" fontId="43" fillId="0" borderId="0" xfId="0" applyFont="1" applyFill="1" applyBorder="1" applyAlignment="1" applyProtection="1">
      <alignment horizontal="left" vertical="center" wrapText="1"/>
    </xf>
    <xf numFmtId="0" fontId="43" fillId="0" borderId="3" xfId="0" applyFont="1" applyFill="1" applyBorder="1" applyAlignment="1" applyProtection="1">
      <alignment horizontal="left" vertical="center" wrapText="1"/>
    </xf>
    <xf numFmtId="0" fontId="17" fillId="6" borderId="6" xfId="0" applyFont="1" applyFill="1" applyBorder="1" applyAlignment="1" applyProtection="1"/>
    <xf numFmtId="0" fontId="18" fillId="0" borderId="461"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433" xfId="0" applyFont="1" applyBorder="1" applyAlignment="1" applyProtection="1">
      <alignment vertical="top" wrapText="1"/>
      <protection locked="0"/>
    </xf>
    <xf numFmtId="0" fontId="18" fillId="0" borderId="439" xfId="0" applyFont="1" applyBorder="1" applyAlignment="1" applyProtection="1">
      <alignment vertical="top" wrapText="1"/>
      <protection locked="0"/>
    </xf>
    <xf numFmtId="0" fontId="18" fillId="0" borderId="440" xfId="0" applyFont="1" applyBorder="1" applyAlignment="1" applyProtection="1">
      <alignment vertical="top" wrapText="1"/>
      <protection locked="0"/>
    </xf>
    <xf numFmtId="0" fontId="18" fillId="0" borderId="2"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12" xfId="0" applyFont="1" applyBorder="1" applyAlignment="1" applyProtection="1">
      <alignment vertical="top" wrapText="1"/>
      <protection locked="0"/>
    </xf>
    <xf numFmtId="0" fontId="18" fillId="0" borderId="462" xfId="0" applyFont="1" applyBorder="1" applyAlignment="1" applyProtection="1">
      <alignment vertical="top" wrapText="1"/>
      <protection locked="0"/>
    </xf>
    <xf numFmtId="0" fontId="18" fillId="0" borderId="463" xfId="0" applyFont="1" applyBorder="1" applyAlignment="1" applyProtection="1">
      <alignment vertical="top" wrapText="1"/>
      <protection locked="0"/>
    </xf>
    <xf numFmtId="0" fontId="18" fillId="6" borderId="479" xfId="0" applyFont="1" applyFill="1" applyBorder="1" applyAlignment="1" applyProtection="1"/>
    <xf numFmtId="0" fontId="18" fillId="6" borderId="480" xfId="0" applyFont="1" applyFill="1" applyBorder="1" applyAlignment="1" applyProtection="1"/>
    <xf numFmtId="0" fontId="18" fillId="6" borderId="479" xfId="0" applyFont="1" applyFill="1" applyBorder="1" applyProtection="1"/>
    <xf numFmtId="0" fontId="18" fillId="6" borderId="6" xfId="0" applyFont="1" applyFill="1" applyBorder="1" applyAlignment="1" applyProtection="1"/>
    <xf numFmtId="0" fontId="18" fillId="6" borderId="29" xfId="0" applyFont="1" applyFill="1" applyBorder="1" applyAlignment="1" applyProtection="1"/>
    <xf numFmtId="0" fontId="72" fillId="0" borderId="265" xfId="0" applyFont="1" applyFill="1" applyBorder="1" applyProtection="1"/>
    <xf numFmtId="0" fontId="72" fillId="0" borderId="266" xfId="0" applyFont="1" applyFill="1" applyBorder="1" applyProtection="1"/>
    <xf numFmtId="0" fontId="72" fillId="0" borderId="267" xfId="0" applyFont="1" applyFill="1" applyBorder="1" applyProtection="1"/>
    <xf numFmtId="0" fontId="17" fillId="6" borderId="29" xfId="0" applyFont="1" applyFill="1" applyBorder="1" applyAlignment="1" applyProtection="1"/>
    <xf numFmtId="0" fontId="18" fillId="0" borderId="78" xfId="0" applyFont="1" applyFill="1" applyBorder="1" applyAlignment="1" applyProtection="1">
      <protection locked="0"/>
    </xf>
    <xf numFmtId="0" fontId="18" fillId="0" borderId="72" xfId="0" applyFont="1" applyFill="1" applyBorder="1" applyAlignment="1" applyProtection="1">
      <protection locked="0"/>
    </xf>
    <xf numFmtId="0" fontId="18" fillId="0" borderId="6" xfId="0" applyFont="1" applyFill="1" applyBorder="1" applyAlignment="1" applyProtection="1">
      <protection locked="0"/>
    </xf>
    <xf numFmtId="0" fontId="18" fillId="0" borderId="29" xfId="0" applyFont="1" applyFill="1" applyBorder="1" applyAlignment="1" applyProtection="1">
      <protection locked="0"/>
    </xf>
    <xf numFmtId="0" fontId="18" fillId="0" borderId="29" xfId="0" applyFont="1" applyFill="1" applyBorder="1" applyProtection="1">
      <protection locked="0"/>
    </xf>
    <xf numFmtId="0" fontId="18" fillId="0" borderId="479" xfId="0" applyFont="1" applyFill="1" applyBorder="1" applyAlignment="1" applyProtection="1">
      <protection locked="0"/>
    </xf>
    <xf numFmtId="0" fontId="18" fillId="0" borderId="480" xfId="0" applyFont="1" applyFill="1" applyBorder="1" applyAlignment="1" applyProtection="1">
      <protection locked="0"/>
    </xf>
    <xf numFmtId="0" fontId="72" fillId="0" borderId="339" xfId="0" applyFont="1" applyFill="1" applyBorder="1" applyProtection="1"/>
    <xf numFmtId="0" fontId="18" fillId="0" borderId="78" xfId="0" applyFont="1" applyFill="1" applyBorder="1" applyAlignment="1" applyProtection="1">
      <alignment horizontal="left"/>
      <protection locked="0"/>
    </xf>
    <xf numFmtId="0" fontId="18" fillId="0" borderId="72" xfId="0" applyFont="1" applyFill="1" applyBorder="1" applyAlignment="1" applyProtection="1">
      <alignment horizontal="left"/>
      <protection locked="0"/>
    </xf>
    <xf numFmtId="0" fontId="18" fillId="0" borderId="19" xfId="0" applyFont="1" applyFill="1" applyBorder="1" applyAlignment="1" applyProtection="1">
      <alignment horizontal="left" textRotation="90" wrapText="1"/>
    </xf>
    <xf numFmtId="0" fontId="18" fillId="0" borderId="0" xfId="0" applyFont="1" applyFill="1" applyBorder="1" applyAlignment="1" applyProtection="1">
      <alignment horizontal="left" textRotation="90" wrapText="1"/>
    </xf>
    <xf numFmtId="0" fontId="18" fillId="0" borderId="312" xfId="0" applyFont="1" applyFill="1" applyBorder="1" applyAlignment="1" applyProtection="1">
      <alignment horizontal="left" textRotation="90" wrapText="1"/>
    </xf>
    <xf numFmtId="0" fontId="18" fillId="18" borderId="26" xfId="0" applyFont="1" applyFill="1" applyBorder="1" applyAlignment="1" applyProtection="1">
      <alignment horizontal="left" textRotation="90"/>
    </xf>
    <xf numFmtId="0" fontId="18" fillId="18" borderId="423" xfId="0" applyFont="1" applyFill="1" applyBorder="1" applyAlignment="1" applyProtection="1">
      <alignment horizontal="left" textRotation="90"/>
    </xf>
    <xf numFmtId="0" fontId="18" fillId="0" borderId="129" xfId="0" applyFont="1" applyFill="1" applyBorder="1" applyAlignment="1" applyProtection="1">
      <alignment horizontal="left" textRotation="90"/>
      <protection locked="0"/>
    </xf>
    <xf numFmtId="0" fontId="18" fillId="0" borderId="130" xfId="0" applyFont="1" applyFill="1" applyBorder="1" applyAlignment="1" applyProtection="1">
      <alignment horizontal="left" textRotation="90"/>
      <protection locked="0"/>
    </xf>
    <xf numFmtId="0" fontId="18" fillId="0" borderId="4" xfId="0" applyFont="1" applyFill="1" applyBorder="1" applyAlignment="1" applyProtection="1">
      <alignment horizontal="left" textRotation="90"/>
      <protection locked="0"/>
    </xf>
    <xf numFmtId="0" fontId="23" fillId="0" borderId="31" xfId="0" applyFont="1" applyFill="1" applyBorder="1" applyAlignment="1" applyProtection="1">
      <alignment horizontal="center" wrapText="1"/>
    </xf>
    <xf numFmtId="0" fontId="23" fillId="0" borderId="31" xfId="0" applyFont="1" applyFill="1" applyBorder="1" applyAlignment="1" applyProtection="1">
      <alignment horizontal="center"/>
    </xf>
    <xf numFmtId="0" fontId="23" fillId="0" borderId="32" xfId="0" applyFont="1" applyFill="1" applyBorder="1" applyAlignment="1" applyProtection="1">
      <alignment horizontal="center"/>
    </xf>
    <xf numFmtId="0" fontId="18" fillId="0" borderId="19" xfId="0" applyFont="1" applyFill="1" applyBorder="1" applyAlignment="1" applyProtection="1">
      <alignment horizontal="left" textRotation="90"/>
    </xf>
    <xf numFmtId="0" fontId="0" fillId="0" borderId="0" xfId="0" applyFont="1" applyFill="1" applyBorder="1" applyProtection="1"/>
    <xf numFmtId="0" fontId="0" fillId="0" borderId="312" xfId="0" applyFont="1" applyFill="1" applyBorder="1" applyProtection="1"/>
    <xf numFmtId="0" fontId="18" fillId="22" borderId="80" xfId="0" applyFont="1" applyFill="1" applyBorder="1" applyAlignment="1" applyProtection="1">
      <alignment horizontal="left" vertical="top" wrapText="1"/>
    </xf>
    <xf numFmtId="0" fontId="18" fillId="22" borderId="81" xfId="0" applyFont="1" applyFill="1" applyBorder="1" applyAlignment="1" applyProtection="1">
      <alignment horizontal="left" vertical="top" wrapText="1"/>
    </xf>
    <xf numFmtId="0" fontId="22" fillId="5" borderId="62" xfId="0" applyFont="1" applyFill="1" applyBorder="1" applyAlignment="1" applyProtection="1">
      <alignment horizontal="left"/>
      <protection locked="0"/>
    </xf>
    <xf numFmtId="0" fontId="22" fillId="5" borderId="414" xfId="0" applyFont="1" applyFill="1" applyBorder="1" applyAlignment="1" applyProtection="1">
      <alignment horizontal="left"/>
      <protection locked="0"/>
    </xf>
    <xf numFmtId="0" fontId="18" fillId="5" borderId="61" xfId="0" applyFont="1" applyFill="1" applyBorder="1" applyAlignment="1" applyProtection="1">
      <alignment horizontal="left"/>
      <protection locked="0"/>
    </xf>
    <xf numFmtId="0" fontId="18" fillId="5" borderId="60" xfId="0" applyFont="1" applyFill="1" applyBorder="1" applyAlignment="1" applyProtection="1">
      <alignment horizontal="left"/>
      <protection locked="0"/>
    </xf>
    <xf numFmtId="0" fontId="22" fillId="5" borderId="62" xfId="0" applyFont="1" applyFill="1" applyBorder="1" applyAlignment="1" applyProtection="1">
      <alignment wrapText="1"/>
      <protection locked="0"/>
    </xf>
    <xf numFmtId="0" fontId="22" fillId="5" borderId="414" xfId="0" applyFont="1" applyFill="1" applyBorder="1" applyAlignment="1" applyProtection="1">
      <alignment wrapText="1"/>
      <protection locked="0"/>
    </xf>
    <xf numFmtId="0" fontId="18" fillId="5" borderId="155" xfId="0" applyFont="1" applyFill="1" applyBorder="1" applyAlignment="1" applyProtection="1">
      <alignment horizontal="left"/>
      <protection locked="0"/>
    </xf>
    <xf numFmtId="0" fontId="18" fillId="5" borderId="413" xfId="0" applyFont="1" applyFill="1" applyBorder="1" applyAlignment="1" applyProtection="1">
      <alignment horizontal="left"/>
      <protection locked="0"/>
    </xf>
    <xf numFmtId="0" fontId="46" fillId="18" borderId="288" xfId="0" applyFont="1" applyFill="1" applyBorder="1" applyAlignment="1" applyProtection="1">
      <alignment horizontal="left" vertical="center"/>
    </xf>
    <xf numFmtId="0" fontId="46" fillId="18" borderId="303" xfId="0" applyFont="1" applyFill="1" applyBorder="1" applyAlignment="1" applyProtection="1">
      <alignment horizontal="left" vertical="center"/>
    </xf>
    <xf numFmtId="0" fontId="18" fillId="5" borderId="155" xfId="0" applyFont="1" applyFill="1" applyBorder="1" applyAlignment="1" applyProtection="1">
      <alignment wrapText="1"/>
      <protection locked="0"/>
    </xf>
    <xf numFmtId="0" fontId="18" fillId="5" borderId="413" xfId="0" applyFont="1" applyFill="1" applyBorder="1" applyAlignment="1" applyProtection="1">
      <alignment wrapText="1"/>
      <protection locked="0"/>
    </xf>
    <xf numFmtId="0" fontId="18" fillId="5" borderId="61" xfId="0" applyFont="1" applyFill="1" applyBorder="1" applyAlignment="1" applyProtection="1">
      <alignment wrapText="1"/>
      <protection locked="0"/>
    </xf>
    <xf numFmtId="0" fontId="18" fillId="5" borderId="60" xfId="0" applyFont="1" applyFill="1" applyBorder="1" applyAlignment="1" applyProtection="1">
      <alignment wrapText="1"/>
      <protection locked="0"/>
    </xf>
    <xf numFmtId="0" fontId="18" fillId="18" borderId="80" xfId="0" applyFont="1" applyFill="1" applyBorder="1" applyAlignment="1" applyProtection="1"/>
    <xf numFmtId="0" fontId="18" fillId="18" borderId="81" xfId="0" applyFont="1" applyFill="1" applyBorder="1" applyAlignment="1" applyProtection="1"/>
    <xf numFmtId="0" fontId="18" fillId="0" borderId="61" xfId="0" applyFont="1" applyFill="1" applyBorder="1" applyAlignment="1" applyProtection="1">
      <protection locked="0"/>
    </xf>
    <xf numFmtId="0" fontId="18" fillId="0" borderId="60" xfId="0" applyFont="1" applyFill="1" applyBorder="1" applyAlignment="1" applyProtection="1">
      <protection locked="0"/>
    </xf>
    <xf numFmtId="0" fontId="18" fillId="0" borderId="62" xfId="0" applyFont="1" applyBorder="1" applyAlignment="1" applyProtection="1">
      <protection locked="0"/>
    </xf>
    <xf numFmtId="0" fontId="18" fillId="0" borderId="414" xfId="0" applyFont="1" applyBorder="1" applyAlignment="1" applyProtection="1">
      <protection locked="0"/>
    </xf>
    <xf numFmtId="0" fontId="18" fillId="0" borderId="155" xfId="0" applyFont="1" applyBorder="1" applyAlignment="1" applyProtection="1">
      <protection locked="0"/>
    </xf>
    <xf numFmtId="0" fontId="18" fillId="0" borderId="413" xfId="0" applyFont="1" applyBorder="1" applyAlignment="1" applyProtection="1">
      <protection locked="0"/>
    </xf>
    <xf numFmtId="0" fontId="18" fillId="0" borderId="61" xfId="0" applyFont="1" applyBorder="1" applyAlignment="1" applyProtection="1">
      <protection locked="0"/>
    </xf>
    <xf numFmtId="0" fontId="18" fillId="0" borderId="60" xfId="0" applyFont="1" applyBorder="1" applyAlignment="1" applyProtection="1">
      <protection locked="0"/>
    </xf>
    <xf numFmtId="0" fontId="47" fillId="6" borderId="78" xfId="0" applyFont="1" applyFill="1" applyBorder="1" applyAlignment="1" applyProtection="1">
      <alignment horizontal="left" vertical="center" wrapText="1"/>
    </xf>
    <xf numFmtId="0" fontId="47" fillId="6" borderId="81" xfId="0" applyFont="1" applyFill="1" applyBorder="1" applyAlignment="1" applyProtection="1">
      <alignment horizontal="left" vertical="center" wrapText="1"/>
    </xf>
    <xf numFmtId="0" fontId="18" fillId="0" borderId="394" xfId="0" applyFont="1" applyBorder="1" applyAlignment="1" applyProtection="1">
      <alignment wrapText="1"/>
      <protection locked="0"/>
    </xf>
    <xf numFmtId="0" fontId="18" fillId="0" borderId="470" xfId="0" applyFont="1" applyBorder="1" applyAlignment="1" applyProtection="1">
      <alignment wrapText="1"/>
      <protection locked="0"/>
    </xf>
    <xf numFmtId="0" fontId="18" fillId="0" borderId="82" xfId="0" applyFont="1" applyFill="1" applyBorder="1" applyAlignment="1" applyProtection="1">
      <alignment wrapText="1"/>
      <protection locked="0"/>
    </xf>
    <xf numFmtId="0" fontId="18" fillId="0" borderId="183" xfId="0" applyFont="1" applyFill="1" applyBorder="1" applyAlignment="1" applyProtection="1">
      <alignment wrapText="1"/>
      <protection locked="0"/>
    </xf>
    <xf numFmtId="0" fontId="18" fillId="0" borderId="89" xfId="0" applyFont="1" applyFill="1" applyBorder="1" applyAlignment="1" applyProtection="1">
      <alignment wrapText="1"/>
      <protection locked="0"/>
    </xf>
    <xf numFmtId="0" fontId="18" fillId="0" borderId="450" xfId="0" applyFont="1" applyFill="1" applyBorder="1" applyAlignment="1" applyProtection="1">
      <alignment wrapText="1"/>
      <protection locked="0"/>
    </xf>
    <xf numFmtId="0" fontId="18" fillId="0" borderId="82" xfId="0" applyFont="1" applyBorder="1" applyAlignment="1" applyProtection="1">
      <alignment wrapText="1"/>
      <protection locked="0"/>
    </xf>
    <xf numFmtId="0" fontId="18" fillId="0" borderId="183" xfId="0" applyFont="1" applyBorder="1" applyAlignment="1" applyProtection="1">
      <alignment wrapText="1"/>
      <protection locked="0"/>
    </xf>
    <xf numFmtId="16" fontId="1" fillId="0" borderId="506" xfId="0" applyNumberFormat="1" applyFont="1" applyFill="1" applyBorder="1" applyProtection="1"/>
    <xf numFmtId="16" fontId="1" fillId="0" borderId="520" xfId="0" applyNumberFormat="1" applyFont="1" applyFill="1" applyBorder="1" applyProtection="1"/>
    <xf numFmtId="16" fontId="1" fillId="0" borderId="518" xfId="0" applyNumberFormat="1" applyFont="1" applyFill="1" applyBorder="1" applyProtection="1"/>
    <xf numFmtId="16" fontId="1" fillId="0" borderId="541" xfId="0" applyNumberFormat="1" applyFont="1" applyFill="1" applyBorder="1" applyProtection="1"/>
    <xf numFmtId="16" fontId="1" fillId="0" borderId="521" xfId="0" applyNumberFormat="1" applyFont="1" applyFill="1" applyBorder="1" applyProtection="1"/>
    <xf numFmtId="16" fontId="1" fillId="0" borderId="517" xfId="0" applyNumberFormat="1" applyFont="1" applyFill="1" applyBorder="1" applyProtection="1"/>
    <xf numFmtId="16" fontId="1" fillId="0" borderId="505" xfId="0" applyNumberFormat="1" applyFont="1" applyFill="1" applyBorder="1" applyProtection="1"/>
    <xf numFmtId="16" fontId="1" fillId="0" borderId="519" xfId="0" applyNumberFormat="1" applyFont="1" applyFill="1" applyBorder="1" applyProtection="1"/>
    <xf numFmtId="16" fontId="1" fillId="0" borderId="516" xfId="0" applyNumberFormat="1" applyFont="1" applyFill="1" applyBorder="1" applyProtection="1"/>
    <xf numFmtId="16" fontId="1" fillId="0" borderId="506" xfId="0" applyNumberFormat="1" applyFont="1" applyFill="1" applyBorder="1" applyAlignment="1" applyProtection="1">
      <alignment vertical="top"/>
    </xf>
    <xf numFmtId="16" fontId="1" fillId="0" borderId="520" xfId="0" applyNumberFormat="1" applyFont="1" applyFill="1" applyBorder="1" applyAlignment="1" applyProtection="1">
      <alignment vertical="top"/>
    </xf>
    <xf numFmtId="16" fontId="1" fillId="0" borderId="518" xfId="0" applyNumberFormat="1" applyFont="1" applyFill="1" applyBorder="1" applyAlignment="1" applyProtection="1">
      <alignment vertical="top"/>
    </xf>
    <xf numFmtId="16" fontId="0" fillId="0" borderId="506" xfId="0" applyNumberFormat="1" applyFont="1" applyFill="1" applyBorder="1" applyProtection="1"/>
    <xf numFmtId="16" fontId="0" fillId="0" borderId="520" xfId="0" applyNumberFormat="1" applyFont="1" applyFill="1" applyBorder="1" applyProtection="1"/>
    <xf numFmtId="16" fontId="0" fillId="0" borderId="518" xfId="0" applyNumberFormat="1" applyFont="1" applyFill="1" applyBorder="1" applyProtection="1"/>
    <xf numFmtId="16" fontId="26" fillId="0" borderId="505" xfId="0" applyNumberFormat="1" applyFont="1" applyFill="1" applyBorder="1" applyAlignment="1" applyProtection="1"/>
    <xf numFmtId="16" fontId="26" fillId="0" borderId="519" xfId="0" applyNumberFormat="1" applyFont="1" applyFill="1" applyBorder="1" applyAlignment="1" applyProtection="1"/>
    <xf numFmtId="16" fontId="26" fillId="0" borderId="516" xfId="0" applyNumberFormat="1" applyFont="1" applyFill="1" applyBorder="1" applyAlignment="1" applyProtection="1"/>
    <xf numFmtId="0" fontId="17" fillId="0" borderId="506" xfId="0" applyFont="1" applyFill="1" applyBorder="1" applyProtection="1"/>
    <xf numFmtId="0" fontId="17" fillId="0" borderId="520" xfId="0" applyFont="1" applyFill="1" applyBorder="1" applyProtection="1"/>
    <xf numFmtId="0" fontId="17" fillId="0" borderId="518" xfId="0" applyFont="1" applyFill="1" applyBorder="1" applyProtection="1"/>
    <xf numFmtId="0" fontId="17" fillId="0" borderId="506" xfId="0" applyFont="1" applyFill="1" applyBorder="1" applyAlignment="1" applyProtection="1"/>
    <xf numFmtId="0" fontId="17" fillId="0" borderId="520" xfId="0" applyFont="1" applyFill="1" applyBorder="1" applyAlignment="1" applyProtection="1"/>
    <xf numFmtId="0" fontId="17" fillId="0" borderId="518" xfId="0" applyFont="1" applyFill="1" applyBorder="1" applyAlignment="1" applyProtection="1"/>
    <xf numFmtId="16" fontId="0" fillId="0" borderId="506" xfId="0" applyNumberFormat="1" applyFont="1" applyFill="1" applyBorder="1" applyAlignment="1" applyProtection="1"/>
    <xf numFmtId="16" fontId="1" fillId="0" borderId="520" xfId="0" applyNumberFormat="1" applyFont="1" applyFill="1" applyBorder="1" applyAlignment="1" applyProtection="1"/>
    <xf numFmtId="16" fontId="1" fillId="0" borderId="518" xfId="0" applyNumberFormat="1" applyFont="1" applyFill="1" applyBorder="1" applyAlignment="1" applyProtection="1"/>
    <xf numFmtId="0" fontId="17" fillId="0" borderId="541" xfId="0" applyFont="1" applyFill="1" applyBorder="1" applyAlignment="1" applyProtection="1"/>
    <xf numFmtId="0" fontId="17" fillId="0" borderId="521" xfId="0" applyFont="1" applyFill="1" applyBorder="1" applyAlignment="1" applyProtection="1"/>
    <xf numFmtId="0" fontId="17" fillId="0" borderId="517" xfId="0" applyFont="1" applyFill="1" applyBorder="1" applyAlignment="1" applyProtection="1"/>
    <xf numFmtId="16" fontId="1" fillId="0" borderId="538" xfId="0" applyNumberFormat="1" applyFont="1" applyFill="1" applyBorder="1" applyProtection="1"/>
    <xf numFmtId="16" fontId="1" fillId="0" borderId="540" xfId="0" applyNumberFormat="1" applyFont="1" applyFill="1" applyBorder="1" applyProtection="1"/>
    <xf numFmtId="16" fontId="0" fillId="0" borderId="505" xfId="0" applyNumberFormat="1" applyFont="1" applyFill="1" applyBorder="1" applyProtection="1"/>
    <xf numFmtId="16" fontId="0" fillId="0" borderId="519" xfId="0" applyNumberFormat="1" applyFont="1" applyFill="1" applyBorder="1" applyProtection="1"/>
    <xf numFmtId="16" fontId="0" fillId="0" borderId="516" xfId="0" applyNumberFormat="1" applyFont="1" applyFill="1" applyBorder="1" applyProtection="1"/>
    <xf numFmtId="16" fontId="1" fillId="0" borderId="536" xfId="0" applyNumberFormat="1" applyFont="1" applyFill="1" applyBorder="1" applyProtection="1"/>
    <xf numFmtId="16" fontId="1" fillId="0" borderId="537" xfId="0" applyNumberFormat="1" applyFont="1" applyFill="1" applyBorder="1" applyProtection="1"/>
    <xf numFmtId="16" fontId="1" fillId="0" borderId="539" xfId="0" applyNumberFormat="1" applyFont="1" applyFill="1" applyBorder="1" applyProtection="1"/>
    <xf numFmtId="16" fontId="1" fillId="0" borderId="535" xfId="0" applyNumberFormat="1" applyFont="1" applyFill="1" applyBorder="1" applyProtection="1"/>
    <xf numFmtId="16" fontId="1" fillId="0" borderId="537" xfId="0" applyNumberFormat="1" applyFont="1" applyFill="1" applyBorder="1" applyAlignment="1" applyProtection="1">
      <alignment vertical="top"/>
    </xf>
    <xf numFmtId="16" fontId="1" fillId="0" borderId="538" xfId="0" applyNumberFormat="1" applyFont="1" applyFill="1" applyBorder="1" applyAlignment="1" applyProtection="1">
      <alignment vertical="top"/>
    </xf>
    <xf numFmtId="0" fontId="84" fillId="18" borderId="0" xfId="0" applyFont="1" applyFill="1" applyBorder="1" applyProtection="1"/>
    <xf numFmtId="16" fontId="1" fillId="0" borderId="531" xfId="0" applyNumberFormat="1" applyFont="1" applyFill="1" applyBorder="1" applyProtection="1"/>
    <xf numFmtId="16" fontId="1" fillId="0" borderId="514" xfId="0" applyNumberFormat="1" applyFont="1" applyFill="1" applyBorder="1" applyProtection="1"/>
    <xf numFmtId="16" fontId="1" fillId="0" borderId="532" xfId="0" applyNumberFormat="1" applyFont="1" applyFill="1" applyBorder="1" applyProtection="1"/>
    <xf numFmtId="0" fontId="1" fillId="0" borderId="533" xfId="0" applyFont="1" applyFill="1" applyBorder="1" applyProtection="1"/>
    <xf numFmtId="0" fontId="1" fillId="0" borderId="513" xfId="0" applyFont="1" applyFill="1" applyBorder="1" applyProtection="1"/>
    <xf numFmtId="0" fontId="1" fillId="0" borderId="534" xfId="0" applyFont="1" applyFill="1" applyBorder="1" applyProtection="1"/>
    <xf numFmtId="16" fontId="0" fillId="0" borderId="537" xfId="0" applyNumberFormat="1" applyFont="1" applyFill="1" applyBorder="1" applyProtection="1"/>
    <xf numFmtId="0" fontId="22" fillId="3" borderId="433" xfId="0" applyFont="1" applyFill="1" applyBorder="1" applyAlignment="1" applyProtection="1">
      <alignment wrapText="1"/>
    </xf>
    <xf numFmtId="0" fontId="22" fillId="3" borderId="440" xfId="0" applyFont="1" applyFill="1" applyBorder="1" applyAlignment="1" applyProtection="1">
      <alignment wrapText="1"/>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0" fillId="7" borderId="228" xfId="0" applyFont="1" applyFill="1" applyBorder="1" applyAlignment="1" applyProtection="1">
      <alignment horizontal="center"/>
    </xf>
    <xf numFmtId="0" fontId="9" fillId="0" borderId="15"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19" fillId="18" borderId="80" xfId="0" applyFont="1" applyFill="1" applyBorder="1" applyAlignment="1" applyProtection="1">
      <alignment horizontal="center"/>
    </xf>
    <xf numFmtId="0" fontId="19" fillId="18" borderId="72" xfId="0" applyFont="1" applyFill="1" applyBorder="1" applyAlignment="1" applyProtection="1">
      <alignment horizontal="center"/>
    </xf>
    <xf numFmtId="5" fontId="19" fillId="18" borderId="129" xfId="0" applyNumberFormat="1" applyFont="1" applyFill="1" applyBorder="1" applyAlignment="1" applyProtection="1">
      <alignment horizontal="center" vertical="center"/>
    </xf>
    <xf numFmtId="5" fontId="19" fillId="18" borderId="130" xfId="0" applyNumberFormat="1" applyFont="1" applyFill="1" applyBorder="1" applyAlignment="1" applyProtection="1">
      <alignment horizontal="center" vertical="center"/>
    </xf>
    <xf numFmtId="5" fontId="19" fillId="18" borderId="17" xfId="0" applyNumberFormat="1" applyFont="1" applyFill="1" applyBorder="1" applyAlignment="1" applyProtection="1">
      <alignment horizontal="center" vertical="center"/>
    </xf>
    <xf numFmtId="0" fontId="19" fillId="7" borderId="131" xfId="0" applyFont="1" applyFill="1" applyBorder="1" applyAlignment="1" applyProtection="1">
      <alignment horizontal="center" vertical="center" wrapText="1"/>
    </xf>
    <xf numFmtId="0" fontId="19" fillId="7" borderId="24" xfId="0" applyFont="1" applyFill="1" applyBorder="1" applyAlignment="1" applyProtection="1">
      <alignment horizontal="center" vertical="center" wrapText="1"/>
    </xf>
    <xf numFmtId="5" fontId="19" fillId="18" borderId="139" xfId="0" applyNumberFormat="1" applyFont="1" applyFill="1" applyBorder="1" applyAlignment="1" applyProtection="1">
      <alignment horizontal="center" vertical="center" wrapText="1"/>
    </xf>
    <xf numFmtId="5" fontId="19" fillId="18" borderId="146" xfId="0" applyNumberFormat="1" applyFont="1" applyFill="1" applyBorder="1" applyAlignment="1" applyProtection="1">
      <alignment horizontal="center" vertical="center" wrapText="1"/>
    </xf>
    <xf numFmtId="5" fontId="19" fillId="18" borderId="23" xfId="0" applyNumberFormat="1" applyFont="1" applyFill="1" applyBorder="1" applyAlignment="1" applyProtection="1">
      <alignment horizontal="center" vertical="center" wrapText="1"/>
    </xf>
    <xf numFmtId="170" fontId="27" fillId="0" borderId="80" xfId="0" applyNumberFormat="1" applyFont="1" applyBorder="1" applyAlignment="1" applyProtection="1">
      <alignment vertical="center"/>
    </xf>
    <xf numFmtId="170" fontId="27" fillId="0" borderId="78" xfId="0" applyNumberFormat="1" applyFont="1" applyBorder="1" applyAlignment="1" applyProtection="1">
      <alignment vertical="center"/>
    </xf>
    <xf numFmtId="170" fontId="27" fillId="0" borderId="81" xfId="0" applyNumberFormat="1" applyFont="1" applyBorder="1" applyAlignment="1" applyProtection="1">
      <alignment vertical="center"/>
    </xf>
    <xf numFmtId="0" fontId="41" fillId="18" borderId="0" xfId="0" applyFont="1" applyFill="1" applyBorder="1" applyAlignment="1" applyProtection="1"/>
    <xf numFmtId="0" fontId="58" fillId="0" borderId="0" xfId="0" applyFont="1" applyBorder="1" applyAlignment="1" applyProtection="1">
      <alignment vertical="center" wrapText="1"/>
    </xf>
    <xf numFmtId="0" fontId="58" fillId="0" borderId="3" xfId="0" applyFont="1" applyBorder="1" applyAlignment="1" applyProtection="1">
      <alignment vertical="center" wrapText="1"/>
    </xf>
    <xf numFmtId="0" fontId="62" fillId="0" borderId="64" xfId="0" applyFont="1" applyBorder="1" applyAlignment="1" applyProtection="1">
      <alignment horizontal="right" wrapText="1"/>
    </xf>
    <xf numFmtId="0" fontId="62" fillId="0" borderId="46" xfId="0" applyFont="1" applyBorder="1" applyAlignment="1" applyProtection="1">
      <alignment horizontal="right" wrapText="1"/>
    </xf>
    <xf numFmtId="0" fontId="50" fillId="0" borderId="15" xfId="0" applyFont="1" applyBorder="1" applyAlignment="1" applyProtection="1">
      <alignment horizontal="left" vertical="top" wrapText="1"/>
      <protection locked="0"/>
    </xf>
    <xf numFmtId="0" fontId="50" fillId="0" borderId="19" xfId="0" applyFont="1" applyBorder="1" applyAlignment="1" applyProtection="1">
      <alignment horizontal="left" vertical="top" wrapText="1"/>
      <protection locked="0"/>
    </xf>
    <xf numFmtId="0" fontId="50" fillId="0" borderId="21" xfId="0" applyFont="1" applyBorder="1" applyAlignment="1" applyProtection="1">
      <alignment horizontal="left" vertical="top" wrapText="1"/>
      <protection locked="0"/>
    </xf>
    <xf numFmtId="0" fontId="50" fillId="0" borderId="25" xfId="0" applyFont="1" applyBorder="1" applyAlignment="1" applyProtection="1">
      <alignment horizontal="left" vertical="top" wrapText="1"/>
      <protection locked="0"/>
    </xf>
    <xf numFmtId="0" fontId="50" fillId="0" borderId="0" xfId="0" applyFont="1" applyBorder="1" applyAlignment="1" applyProtection="1">
      <alignment horizontal="left" vertical="top" wrapText="1"/>
      <protection locked="0"/>
    </xf>
    <xf numFmtId="0" fontId="50" fillId="0" borderId="26" xfId="0" applyFont="1" applyBorder="1" applyAlignment="1" applyProtection="1">
      <alignment horizontal="left" vertical="top" wrapText="1"/>
      <protection locked="0"/>
    </xf>
    <xf numFmtId="0" fontId="50" fillId="0" borderId="16" xfId="0" applyFont="1" applyBorder="1" applyAlignment="1" applyProtection="1">
      <alignment horizontal="left" vertical="top" wrapText="1"/>
      <protection locked="0"/>
    </xf>
    <xf numFmtId="0" fontId="50" fillId="0" borderId="6" xfId="0" applyFont="1" applyBorder="1" applyAlignment="1" applyProtection="1">
      <alignment horizontal="left" vertical="top" wrapText="1"/>
      <protection locked="0"/>
    </xf>
    <xf numFmtId="0" fontId="50" fillId="0" borderId="22" xfId="0" applyFont="1" applyBorder="1" applyAlignment="1" applyProtection="1">
      <alignment horizontal="left" vertical="top" wrapText="1"/>
      <protection locked="0"/>
    </xf>
    <xf numFmtId="0" fontId="18" fillId="0" borderId="0" xfId="0" applyFont="1" applyFill="1" applyBorder="1" applyAlignment="1" applyProtection="1">
      <alignment horizontal="left"/>
    </xf>
    <xf numFmtId="0" fontId="18" fillId="0" borderId="0" xfId="0" applyFont="1" applyFill="1" applyBorder="1" applyAlignment="1" applyProtection="1">
      <alignment horizontal="left" wrapText="1"/>
    </xf>
    <xf numFmtId="0" fontId="0" fillId="0" borderId="478" xfId="0" applyFont="1" applyFill="1" applyBorder="1" applyAlignment="1" applyProtection="1">
      <alignment horizontal="left"/>
      <protection locked="0"/>
    </xf>
    <xf numFmtId="0" fontId="17" fillId="0" borderId="478" xfId="0" applyFont="1" applyFill="1" applyBorder="1" applyAlignment="1" applyProtection="1">
      <protection locked="0"/>
    </xf>
    <xf numFmtId="9" fontId="47" fillId="6" borderId="478" xfId="0" applyNumberFormat="1" applyFont="1" applyFill="1" applyBorder="1" applyAlignment="1" applyProtection="1">
      <alignment horizontal="right"/>
    </xf>
    <xf numFmtId="0" fontId="47" fillId="0" borderId="478" xfId="0" applyFont="1" applyFill="1" applyBorder="1" applyAlignment="1" applyProtection="1">
      <alignment horizontal="left"/>
      <protection locked="0"/>
    </xf>
    <xf numFmtId="37" fontId="47" fillId="0" borderId="478" xfId="0" applyNumberFormat="1" applyFont="1" applyFill="1" applyBorder="1" applyAlignment="1" applyProtection="1">
      <alignment horizontal="left"/>
      <protection locked="0"/>
    </xf>
    <xf numFmtId="0" fontId="57" fillId="0" borderId="478" xfId="0" applyFont="1" applyFill="1" applyBorder="1" applyAlignment="1" applyProtection="1">
      <protection locked="0"/>
    </xf>
    <xf numFmtId="0" fontId="17" fillId="0" borderId="478" xfId="0" applyFont="1" applyFill="1" applyBorder="1" applyAlignment="1" applyProtection="1">
      <alignment horizontal="left"/>
      <protection locked="0"/>
    </xf>
    <xf numFmtId="0" fontId="57" fillId="0" borderId="478" xfId="0" applyFont="1" applyFill="1" applyBorder="1" applyAlignment="1" applyProtection="1">
      <alignment horizontal="left"/>
      <protection locked="0"/>
    </xf>
    <xf numFmtId="169" fontId="47" fillId="0" borderId="478" xfId="0" applyNumberFormat="1" applyFont="1" applyFill="1" applyBorder="1" applyAlignment="1" applyProtection="1">
      <alignment horizontal="left"/>
      <protection locked="0"/>
    </xf>
    <xf numFmtId="169" fontId="47" fillId="6" borderId="478" xfId="0" applyNumberFormat="1" applyFont="1" applyFill="1" applyBorder="1" applyAlignment="1" applyProtection="1">
      <alignment horizontal="left"/>
    </xf>
    <xf numFmtId="0" fontId="18" fillId="0" borderId="0" xfId="0" applyFont="1" applyFill="1" applyBorder="1" applyAlignment="1" applyProtection="1">
      <alignment horizontal="left" vertical="top" wrapText="1"/>
    </xf>
    <xf numFmtId="0" fontId="18" fillId="0" borderId="0" xfId="0" applyFont="1" applyFill="1" applyBorder="1" applyAlignment="1" applyProtection="1">
      <alignment wrapText="1"/>
    </xf>
    <xf numFmtId="169" fontId="47" fillId="0" borderId="478" xfId="0" applyNumberFormat="1" applyFont="1" applyFill="1" applyBorder="1" applyAlignment="1" applyProtection="1">
      <alignment horizontal="left"/>
    </xf>
    <xf numFmtId="9" fontId="47" fillId="0" borderId="478" xfId="0" applyNumberFormat="1" applyFont="1" applyFill="1" applyBorder="1" applyAlignment="1" applyProtection="1">
      <alignment horizontal="right"/>
    </xf>
    <xf numFmtId="0" fontId="20" fillId="18" borderId="288" xfId="0" applyFont="1" applyFill="1" applyBorder="1" applyAlignment="1" applyProtection="1">
      <alignment horizontal="left" vertical="center"/>
    </xf>
    <xf numFmtId="0" fontId="20" fillId="18" borderId="252" xfId="0" applyFont="1" applyFill="1" applyBorder="1" applyAlignment="1" applyProtection="1">
      <alignment horizontal="left" vertical="center"/>
    </xf>
    <xf numFmtId="0" fontId="20" fillId="18" borderId="471" xfId="0" applyFont="1" applyFill="1" applyBorder="1" applyAlignment="1" applyProtection="1">
      <alignment horizontal="left" vertical="center"/>
    </xf>
    <xf numFmtId="0" fontId="17" fillId="0" borderId="478" xfId="0" applyFont="1" applyFill="1" applyBorder="1" applyProtection="1">
      <protection locked="0"/>
    </xf>
    <xf numFmtId="0" fontId="57" fillId="0" borderId="478" xfId="0" applyFont="1" applyFill="1" applyBorder="1" applyAlignment="1" applyProtection="1">
      <alignment horizontal="left" vertical="top"/>
      <protection locked="0"/>
    </xf>
    <xf numFmtId="0" fontId="57" fillId="0" borderId="80" xfId="0" applyFont="1" applyFill="1" applyBorder="1" applyAlignment="1" applyProtection="1">
      <alignment horizontal="left"/>
      <protection locked="0"/>
    </xf>
    <xf numFmtId="0" fontId="57" fillId="0" borderId="479" xfId="0" applyFont="1" applyFill="1" applyBorder="1" applyAlignment="1" applyProtection="1">
      <alignment horizontal="left"/>
      <protection locked="0"/>
    </xf>
    <xf numFmtId="0" fontId="57" fillId="0" borderId="81" xfId="0" applyFont="1" applyFill="1" applyBorder="1" applyAlignment="1" applyProtection="1">
      <alignment horizontal="left"/>
      <protection locked="0"/>
    </xf>
  </cellXfs>
  <cellStyles count="67">
    <cellStyle name="20% - Accent1 2" xfId="2"/>
    <cellStyle name="20% - Accent2 2" xfId="3"/>
    <cellStyle name="20% - Accent3 2" xfId="4"/>
    <cellStyle name="20% - Accent3 2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alculation 2 2" xfId="29"/>
    <cellStyle name="Check Cell 2" xfId="30"/>
    <cellStyle name="Comma 2" xfId="31"/>
    <cellStyle name="Comma 3" xfId="32"/>
    <cellStyle name="Currency 2" xfId="33"/>
    <cellStyle name="Currency 3" xfId="34"/>
    <cellStyle name="Explanatory Text 2" xfId="35"/>
    <cellStyle name="Good 2" xfId="36"/>
    <cellStyle name="Heading 1 2" xfId="37"/>
    <cellStyle name="Heading 2 2" xfId="38"/>
    <cellStyle name="Heading 3 2" xfId="39"/>
    <cellStyle name="Heading 4 2" xfId="40"/>
    <cellStyle name="Hyperlink 2" xfId="41"/>
    <cellStyle name="Input 2" xfId="42"/>
    <cellStyle name="Input 2 2" xfId="43"/>
    <cellStyle name="Linked Cell 2" xfId="44"/>
    <cellStyle name="Neutral 2" xfId="45"/>
    <cellStyle name="Normal" xfId="0" builtinId="0"/>
    <cellStyle name="Normal 2" xfId="46"/>
    <cellStyle name="Normal 2 2" xfId="47"/>
    <cellStyle name="Normal 2 2 2" xfId="48"/>
    <cellStyle name="Normal 2 3" xfId="49"/>
    <cellStyle name="Normal 2 3 2" xfId="50"/>
    <cellStyle name="Normal 2 3 3" xfId="51"/>
    <cellStyle name="Normal 2 4" xfId="52"/>
    <cellStyle name="Normal 2 5" xfId="53"/>
    <cellStyle name="Normal 3" xfId="54"/>
    <cellStyle name="Normal 4" xfId="55"/>
    <cellStyle name="Normal 4 2" xfId="56"/>
    <cellStyle name="Normal 5" xfId="1"/>
    <cellStyle name="Normal 5 2" xfId="57"/>
    <cellStyle name="Normal 6" xfId="58"/>
    <cellStyle name="Note 2" xfId="59"/>
    <cellStyle name="Output 2" xfId="60"/>
    <cellStyle name="Percent 2" xfId="61"/>
    <cellStyle name="Percent 2 2" xfId="62"/>
    <cellStyle name="Percent 3" xfId="63"/>
    <cellStyle name="Title 2" xfId="64"/>
    <cellStyle name="Total 2" xfId="65"/>
    <cellStyle name="Warning Text 2" xfId="66"/>
  </cellStyles>
  <dxfs count="23">
    <dxf>
      <font>
        <color rgb="FF006100"/>
      </font>
      <fill>
        <patternFill>
          <bgColor rgb="FFC6EFCE"/>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i val="0"/>
      </font>
      <fill>
        <patternFill>
          <bgColor theme="9" tint="0.39994506668294322"/>
        </patternFill>
      </fill>
      <border>
        <left/>
        <right/>
        <top/>
        <bottom/>
      </border>
    </dxf>
    <dxf>
      <font>
        <b/>
        <i val="0"/>
      </font>
      <fill>
        <patternFill>
          <bgColor rgb="FFCCFFCC"/>
        </patternFill>
      </fill>
      <border>
        <left/>
        <right/>
        <top/>
        <bottom/>
      </border>
    </dxf>
    <dxf>
      <font>
        <color rgb="FF990000"/>
      </font>
      <fill>
        <patternFill>
          <bgColor theme="5" tint="0.79998168889431442"/>
        </patternFill>
      </fill>
    </dxf>
    <dxf>
      <font>
        <color theme="0"/>
      </font>
      <border>
        <left/>
        <right/>
        <top/>
        <bottom/>
        <vertical/>
        <horizontal/>
      </border>
    </dxf>
    <dxf>
      <font>
        <color theme="0"/>
      </font>
    </dxf>
    <dxf>
      <font>
        <color rgb="FF006100"/>
      </font>
      <fill>
        <patternFill>
          <bgColor rgb="FFC6EFCE"/>
        </patternFill>
      </fill>
    </dxf>
    <dxf>
      <font>
        <b/>
        <i val="0"/>
        <color auto="1"/>
      </font>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FFCC"/>
      <color rgb="FFCCFFCC"/>
      <color rgb="FFCCECFF"/>
      <color rgb="FF996600"/>
      <color rgb="FF990000"/>
      <color rgb="FF339933"/>
      <color rgb="FF00660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47"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7.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www.wshfc.org/mhcf/9percent/application/c_Policies.pdf"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www.wshfc.org/mhcf/4percent/2014TaxCreditBond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85726</xdr:rowOff>
    </xdr:from>
    <xdr:to>
      <xdr:col>8</xdr:col>
      <xdr:colOff>104775</xdr:colOff>
      <xdr:row>8</xdr:row>
      <xdr:rowOff>95250</xdr:rowOff>
    </xdr:to>
    <xdr:sp macro="" textlink="">
      <xdr:nvSpPr>
        <xdr:cNvPr id="2" name="TextBox 1"/>
        <xdr:cNvSpPr txBox="1"/>
      </xdr:nvSpPr>
      <xdr:spPr>
        <a:xfrm>
          <a:off x="95250" y="85726"/>
          <a:ext cx="5400675" cy="15335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7</xdr:col>
      <xdr:colOff>85725</xdr:colOff>
      <xdr:row>5</xdr:row>
      <xdr:rowOff>161926</xdr:rowOff>
    </xdr:to>
    <xdr:sp macro="" textlink="">
      <xdr:nvSpPr>
        <xdr:cNvPr id="2" name="TextBox 1"/>
        <xdr:cNvSpPr txBox="1"/>
      </xdr:nvSpPr>
      <xdr:spPr>
        <a:xfrm>
          <a:off x="104775" y="85726"/>
          <a:ext cx="8181975"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column, also enter the appropriate category in the first column.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7</xdr:row>
      <xdr:rowOff>161925</xdr:rowOff>
    </xdr:to>
    <xdr:sp macro="" textlink="">
      <xdr:nvSpPr>
        <xdr:cNvPr id="2" name="TextBox 1"/>
        <xdr:cNvSpPr txBox="1"/>
      </xdr:nvSpPr>
      <xdr:spPr>
        <a:xfrm>
          <a:off x="76199" y="95250"/>
          <a:ext cx="10782301" cy="1400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14</xdr:col>
      <xdr:colOff>104775</xdr:colOff>
      <xdr:row>5</xdr:row>
      <xdr:rowOff>120649</xdr:rowOff>
    </xdr:to>
    <xdr:sp macro="" textlink="">
      <xdr:nvSpPr>
        <xdr:cNvPr id="2" name="TextBox 1"/>
        <xdr:cNvSpPr txBox="1"/>
      </xdr:nvSpPr>
      <xdr:spPr>
        <a:xfrm>
          <a:off x="85725" y="57150"/>
          <a:ext cx="10572750" cy="1015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6E.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p>
        <a:p>
          <a:endParaRPr lang="en-US" sz="1100" b="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0</xdr:row>
      <xdr:rowOff>95250</xdr:rowOff>
    </xdr:from>
    <xdr:to>
      <xdr:col>9</xdr:col>
      <xdr:colOff>95250</xdr:colOff>
      <xdr:row>4</xdr:row>
      <xdr:rowOff>0</xdr:rowOff>
    </xdr:to>
    <xdr:sp macro="" textlink="">
      <xdr:nvSpPr>
        <xdr:cNvPr id="2" name="TextBox 1"/>
        <xdr:cNvSpPr txBox="1"/>
      </xdr:nvSpPr>
      <xdr:spPr>
        <a:xfrm>
          <a:off x="123825" y="95250"/>
          <a:ext cx="8429625" cy="6762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76201</xdr:rowOff>
    </xdr:from>
    <xdr:to>
      <xdr:col>12</xdr:col>
      <xdr:colOff>19050</xdr:colOff>
      <xdr:row>6</xdr:row>
      <xdr:rowOff>104775</xdr:rowOff>
    </xdr:to>
    <xdr:sp macro="" textlink="">
      <xdr:nvSpPr>
        <xdr:cNvPr id="2" name="TextBox 1"/>
        <xdr:cNvSpPr txBox="1"/>
      </xdr:nvSpPr>
      <xdr:spPr>
        <a:xfrm>
          <a:off x="123825" y="76201"/>
          <a:ext cx="7077075" cy="11715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 Personnel Expenses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0</xdr:row>
      <xdr:rowOff>57149</xdr:rowOff>
    </xdr:from>
    <xdr:to>
      <xdr:col>17</xdr:col>
      <xdr:colOff>47625</xdr:colOff>
      <xdr:row>10</xdr:row>
      <xdr:rowOff>28574</xdr:rowOff>
    </xdr:to>
    <xdr:sp macro="" textlink="">
      <xdr:nvSpPr>
        <xdr:cNvPr id="2" name="TextBox 1"/>
        <xdr:cNvSpPr txBox="1"/>
      </xdr:nvSpPr>
      <xdr:spPr>
        <a:xfrm>
          <a:off x="142875" y="57149"/>
          <a:ext cx="10191750" cy="18764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Service</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17</xdr:col>
      <xdr:colOff>66675</xdr:colOff>
      <xdr:row>15</xdr:row>
      <xdr:rowOff>142875</xdr:rowOff>
    </xdr:to>
    <xdr:sp macro="" textlink="">
      <xdr:nvSpPr>
        <xdr:cNvPr id="2" name="TextBox 1"/>
        <xdr:cNvSpPr txBox="1"/>
      </xdr:nvSpPr>
      <xdr:spPr>
        <a:xfrm>
          <a:off x="104775" y="76200"/>
          <a:ext cx="8667750" cy="2924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the proposed project has rental </a:t>
          </a:r>
          <a:r>
            <a:rPr lang="en-US" sz="1100" b="0" i="0" u="none" strike="noStrike">
              <a:solidFill>
                <a:sysClr val="windowText" lastClr="000000"/>
              </a:solidFill>
              <a:effectLst/>
              <a:latin typeface="+mn-lt"/>
              <a:ea typeface="+mn-ea"/>
              <a:cs typeface="+mn-cs"/>
            </a:rPr>
            <a:t>subsidies, use this Form</a:t>
          </a:r>
          <a:r>
            <a:rPr lang="en-US" sz="1100" b="0" i="0" u="none" strike="noStrike" baseline="0">
              <a:solidFill>
                <a:sysClr val="windowText" lastClr="000000"/>
              </a:solidFill>
              <a:effectLst/>
              <a:latin typeface="+mn-lt"/>
              <a:ea typeface="+mn-ea"/>
              <a:cs typeface="+mn-cs"/>
            </a:rPr>
            <a:t> to </a:t>
          </a:r>
          <a:r>
            <a:rPr lang="en-US" sz="1100" b="0" i="0" u="none" strike="noStrike">
              <a:solidFill>
                <a:sysClr val="windowText" lastClr="000000"/>
              </a:solidFill>
              <a:effectLst/>
              <a:latin typeface="+mn-lt"/>
              <a:ea typeface="+mn-ea"/>
              <a:cs typeface="+mn-cs"/>
            </a:rPr>
            <a:t>provide a Pro Forma that assumes the subsidy. Use Form 8E(2) to provide a budget</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ysClr val="windowText" lastClr="000000"/>
              </a:solidFill>
              <a:effectLst/>
              <a:latin typeface="+mn-lt"/>
              <a:ea typeface="+mn-ea"/>
              <a:cs typeface="+mn-cs"/>
            </a:rPr>
            <a:t>   that does not include the subsidy. If the project does not include rental subsidies,</a:t>
          </a:r>
          <a:r>
            <a:rPr lang="en-US" sz="1100" b="0" i="0" u="none" strike="noStrike" baseline="0">
              <a:solidFill>
                <a:sysClr val="windowText" lastClr="000000"/>
              </a:solidFill>
              <a:effectLst/>
              <a:latin typeface="+mn-lt"/>
              <a:ea typeface="+mn-ea"/>
              <a:cs typeface="+mn-cs"/>
            </a:rPr>
            <a:t>  please enable the "No Rent Subsidy" checkbox.</a:t>
          </a:r>
          <a:endParaRPr lang="en-US"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all cost and revenue escalators in the fields provided. </a:t>
          </a:r>
          <a:r>
            <a:rPr lang="en-US" sz="1100">
              <a:solidFill>
                <a:schemeClr val="dk1"/>
              </a:solidFill>
              <a:effectLst/>
              <a:latin typeface="+mn-lt"/>
              <a:ea typeface="+mn-ea"/>
              <a:cs typeface="+mn-cs"/>
            </a:rPr>
            <a:t>In the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17</xdr:col>
      <xdr:colOff>66675</xdr:colOff>
      <xdr:row>6</xdr:row>
      <xdr:rowOff>142874</xdr:rowOff>
    </xdr:to>
    <xdr:sp macro="" textlink="">
      <xdr:nvSpPr>
        <xdr:cNvPr id="2" name="TextBox 1"/>
        <xdr:cNvSpPr txBox="1"/>
      </xdr:nvSpPr>
      <xdr:spPr>
        <a:xfrm>
          <a:off x="104775" y="76199"/>
          <a:ext cx="8667750" cy="101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8E(2): Operating</a:t>
          </a:r>
          <a:r>
            <a:rPr lang="en-US" sz="1400" b="1" i="0" u="none" strike="noStrike" baseline="0">
              <a:solidFill>
                <a:schemeClr val="dk1"/>
              </a:solidFill>
              <a:effectLst/>
              <a:latin typeface="+mn-lt"/>
              <a:ea typeface="+mn-ea"/>
              <a:cs typeface="+mn-cs"/>
            </a:rPr>
            <a:t> Pro Forma (Alternate Without Subsidy)</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Use this Form</a:t>
          </a:r>
          <a:r>
            <a:rPr lang="en-US" sz="1100" b="0" i="0" u="none" strike="noStrike" baseline="0">
              <a:solidFill>
                <a:sysClr val="windowText" lastClr="000000"/>
              </a:solidFill>
              <a:effectLst/>
              <a:latin typeface="+mn-lt"/>
              <a:ea typeface="+mn-ea"/>
              <a:cs typeface="+mn-cs"/>
            </a:rPr>
            <a:t> only if your project includes rent subsidies, and you accounted for those subsidies in completing Form 8E</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mn-lt"/>
              <a:ea typeface="+mn-ea"/>
              <a:cs typeface="+mn-cs"/>
            </a:rPr>
            <a:t>• For your convenience, the Year 1 expenses</a:t>
          </a:r>
          <a:r>
            <a:rPr lang="en-US" sz="1100" b="0" i="0" baseline="0">
              <a:solidFill>
                <a:sysClr val="windowText" lastClr="000000"/>
              </a:solidFill>
              <a:effectLst/>
              <a:latin typeface="+mn-lt"/>
              <a:ea typeface="+mn-ea"/>
              <a:cs typeface="+mn-cs"/>
            </a:rPr>
            <a:t> entered on Form 8E will auto-populate here. You may alter them as needed, and assign alternate</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   escalators to each, or leave them as per Form 8E</a:t>
          </a:r>
          <a:r>
            <a:rPr lang="en-US" sz="1100" b="0" i="0">
              <a:solidFill>
                <a:sysClr val="windowText" lastClr="000000"/>
              </a:solidFill>
              <a:effectLst/>
              <a:latin typeface="+mn-lt"/>
              <a:ea typeface="+mn-ea"/>
              <a:cs typeface="+mn-cs"/>
            </a:rPr>
            <a:t>.</a:t>
          </a:r>
          <a:endParaRPr lang="en-US" b="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8F: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76199</xdr:colOff>
      <xdr:row>0</xdr:row>
      <xdr:rowOff>66675</xdr:rowOff>
    </xdr:from>
    <xdr:to>
      <xdr:col>12</xdr:col>
      <xdr:colOff>104774</xdr:colOff>
      <xdr:row>9</xdr:row>
      <xdr:rowOff>95250</xdr:rowOff>
    </xdr:to>
    <xdr:sp macro="" textlink="">
      <xdr:nvSpPr>
        <xdr:cNvPr id="2" name="TextBox 1"/>
        <xdr:cNvSpPr txBox="1"/>
      </xdr:nvSpPr>
      <xdr:spPr>
        <a:xfrm>
          <a:off x="76199" y="66675"/>
          <a:ext cx="8486775" cy="1743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xdr:colOff>
      <xdr:row>0</xdr:row>
      <xdr:rowOff>95250</xdr:rowOff>
    </xdr:from>
    <xdr:to>
      <xdr:col>11</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781050</xdr:colOff>
      <xdr:row>132</xdr:row>
      <xdr:rowOff>0</xdr:rowOff>
    </xdr:from>
    <xdr:to>
      <xdr:col>5</xdr:col>
      <xdr:colOff>1200150</xdr:colOff>
      <xdr:row>141</xdr:row>
      <xdr:rowOff>0</xdr:rowOff>
    </xdr:to>
    <xdr:sp macro="" textlink="">
      <xdr:nvSpPr>
        <xdr:cNvPr id="2" name="TextBox 1"/>
        <xdr:cNvSpPr txBox="1"/>
      </xdr:nvSpPr>
      <xdr:spPr>
        <a:xfrm>
          <a:off x="1962150" y="24117300"/>
          <a:ext cx="1771650"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10</xdr:col>
      <xdr:colOff>9525</xdr:colOff>
      <xdr:row>9</xdr:row>
      <xdr:rowOff>47625</xdr:rowOff>
    </xdr:to>
    <xdr:sp macro="" textlink="">
      <xdr:nvSpPr>
        <xdr:cNvPr id="3" name="TextBox 2"/>
        <xdr:cNvSpPr txBox="1"/>
      </xdr:nvSpPr>
      <xdr:spPr bwMode="auto">
        <a:xfrm>
          <a:off x="123825" y="63497"/>
          <a:ext cx="8191500"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2C Evergreen Standard (v2.2)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6</xdr:col>
      <xdr:colOff>273051</xdr:colOff>
      <xdr:row>1</xdr:row>
      <xdr:rowOff>31750</xdr:rowOff>
    </xdr:from>
    <xdr:to>
      <xdr:col>6</xdr:col>
      <xdr:colOff>2009776</xdr:colOff>
      <xdr:row>4</xdr:row>
      <xdr:rowOff>111125</xdr:rowOff>
    </xdr:to>
    <xdr:sp macro="" textlink="">
      <xdr:nvSpPr>
        <xdr:cNvPr id="4" name="TextBox 3">
          <a:hlinkClick xmlns:r="http://schemas.openxmlformats.org/officeDocument/2006/relationships" r:id="rId1"/>
        </xdr:cNvPr>
        <xdr:cNvSpPr txBox="1"/>
      </xdr:nvSpPr>
      <xdr:spPr bwMode="auto">
        <a:xfrm>
          <a:off x="5721351" y="2222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13</xdr:col>
      <xdr:colOff>85725</xdr:colOff>
      <xdr:row>7</xdr:row>
      <xdr:rowOff>180974</xdr:rowOff>
    </xdr:to>
    <xdr:sp macro="" textlink="">
      <xdr:nvSpPr>
        <xdr:cNvPr id="2" name="TextBox 1"/>
        <xdr:cNvSpPr txBox="1"/>
      </xdr:nvSpPr>
      <xdr:spPr>
        <a:xfrm>
          <a:off x="104774" y="57149"/>
          <a:ext cx="8877301" cy="1457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66674</xdr:rowOff>
    </xdr:from>
    <xdr:to>
      <xdr:col>15</xdr:col>
      <xdr:colOff>28575</xdr:colOff>
      <xdr:row>11</xdr:row>
      <xdr:rowOff>190499</xdr:rowOff>
    </xdr:to>
    <xdr:sp macro="" textlink="">
      <xdr:nvSpPr>
        <xdr:cNvPr id="2" name="TextBox 1"/>
        <xdr:cNvSpPr txBox="1"/>
      </xdr:nvSpPr>
      <xdr:spPr>
        <a:xfrm>
          <a:off x="142875" y="66674"/>
          <a:ext cx="7277100" cy="2219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11A:</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9% LIHTC SCORING SYNOPSIS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applying for 9% Low-Income Housing Tax Credits.  </a:t>
          </a:r>
          <a:endParaRPr lang="en-US" sz="1400" b="1">
            <a:effectLst/>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criteria are based on the 2014 9% Housing Credit Policies and are subject to change for the 2015 allocation round.  Additionally, a number of the scoring criteria require preapproval by the Commission before a project is eligible for the points.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Please refer to Chapter 6 of the 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4% Tax Credits and Bond financing, please </a:t>
          </a:r>
        </a:p>
        <a:p>
          <a:r>
            <a:rPr lang="en-US" sz="1100" baseline="0">
              <a:solidFill>
                <a:schemeClr val="dk1"/>
              </a:solidFill>
              <a:effectLst/>
              <a:latin typeface="+mn-lt"/>
              <a:ea typeface="+mn-ea"/>
              <a:cs typeface="+mn-cs"/>
            </a:rPr>
            <a:t>complete Form 11B.</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438149</xdr:colOff>
      <xdr:row>7</xdr:row>
      <xdr:rowOff>1</xdr:rowOff>
    </xdr:from>
    <xdr:to>
      <xdr:col>14</xdr:col>
      <xdr:colOff>28575</xdr:colOff>
      <xdr:row>10</xdr:row>
      <xdr:rowOff>85726</xdr:rowOff>
    </xdr:to>
    <xdr:sp macro="" textlink="">
      <xdr:nvSpPr>
        <xdr:cNvPr id="3" name="TextBox 2">
          <a:hlinkClick xmlns:r="http://schemas.openxmlformats.org/officeDocument/2006/relationships" r:id="rId1"/>
        </xdr:cNvPr>
        <xdr:cNvSpPr txBox="1"/>
      </xdr:nvSpPr>
      <xdr:spPr bwMode="auto">
        <a:xfrm>
          <a:off x="5333999" y="1333501"/>
          <a:ext cx="1971676" cy="65722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a:t>
          </a:r>
          <a:r>
            <a:rPr lang="en-US" sz="1400" u="sng">
              <a:solidFill>
                <a:srgbClr val="0000FF"/>
              </a:solidFill>
              <a:latin typeface="+mn-lt"/>
              <a:ea typeface="+mn-ea"/>
              <a:cs typeface="+mn-cs"/>
            </a:rPr>
            <a:t>to 2014 9% Housing Credit Policies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14</xdr:col>
      <xdr:colOff>104775</xdr:colOff>
      <xdr:row>11</xdr:row>
      <xdr:rowOff>85725</xdr:rowOff>
    </xdr:to>
    <xdr:sp macro="" textlink="">
      <xdr:nvSpPr>
        <xdr:cNvPr id="2" name="TextBox 1"/>
        <xdr:cNvSpPr txBox="1"/>
      </xdr:nvSpPr>
      <xdr:spPr>
        <a:xfrm>
          <a:off x="104775" y="76200"/>
          <a:ext cx="7277100" cy="2105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11B:  4% LIHTC and</a:t>
          </a:r>
          <a:r>
            <a:rPr lang="en-US" sz="1400" b="1" baseline="0">
              <a:solidFill>
                <a:schemeClr val="dk1"/>
              </a:solidFill>
              <a:effectLst/>
              <a:latin typeface="+mn-lt"/>
              <a:ea typeface="+mn-ea"/>
              <a:cs typeface="+mn-cs"/>
            </a:rPr>
            <a:t> Bond Scoring Synopsis</a:t>
          </a:r>
          <a:endParaRPr lang="en-US" sz="14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p>
        <a:p>
          <a:endParaRPr lang="en-US" sz="1100" b="1" baseline="0">
            <a:solidFill>
              <a:schemeClr val="dk1"/>
            </a:solidFill>
            <a:effectLst/>
            <a:latin typeface="+mn-lt"/>
            <a:ea typeface="+mn-ea"/>
            <a:cs typeface="+mn-cs"/>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a:t>
          </a:r>
        </a:p>
        <a:p>
          <a:r>
            <a:rPr lang="en-US" sz="1100" baseline="0">
              <a:solidFill>
                <a:schemeClr val="dk1"/>
              </a:solidFill>
              <a:effectLst/>
              <a:latin typeface="+mn-lt"/>
              <a:ea typeface="+mn-ea"/>
              <a:cs typeface="+mn-cs"/>
            </a:rPr>
            <a:t>criteria are based on the 2014 Tax Credit/Bond Policies and are subject to change </a:t>
          </a:r>
        </a:p>
        <a:p>
          <a:r>
            <a:rPr lang="en-US" sz="1100" baseline="0">
              <a:solidFill>
                <a:schemeClr val="dk1"/>
              </a:solidFill>
              <a:effectLst/>
              <a:latin typeface="+mn-lt"/>
              <a:ea typeface="+mn-ea"/>
              <a:cs typeface="+mn-cs"/>
            </a:rPr>
            <a:t>for the 2015 program year.  </a:t>
          </a:r>
          <a:r>
            <a:rPr lang="en-US" sz="1100">
              <a:solidFill>
                <a:schemeClr val="dk1"/>
              </a:solidFill>
              <a:effectLst/>
              <a:latin typeface="+mn-lt"/>
              <a:ea typeface="+mn-ea"/>
              <a:cs typeface="+mn-cs"/>
            </a:rPr>
            <a:t>Please refer to Chapter 6 of the</a:t>
          </a:r>
          <a:r>
            <a:rPr lang="en-US" sz="1100" baseline="0">
              <a:solidFill>
                <a:schemeClr val="dk1"/>
              </a:solidFill>
              <a:effectLst/>
              <a:latin typeface="+mn-lt"/>
              <a:ea typeface="+mn-ea"/>
              <a:cs typeface="+mn-cs"/>
            </a:rPr>
            <a:t> Multifamily Housing </a:t>
          </a:r>
        </a:p>
        <a:p>
          <a:r>
            <a:rPr lang="en-US" sz="1100" baseline="0">
              <a:solidFill>
                <a:schemeClr val="dk1"/>
              </a:solidFill>
              <a:effectLst/>
              <a:latin typeface="+mn-lt"/>
              <a:ea typeface="+mn-ea"/>
              <a:cs typeface="+mn-cs"/>
            </a:rPr>
            <a:t>Bonds and 4% Tax Credit </a:t>
          </a:r>
          <a:r>
            <a:rPr lang="en-US" sz="1100">
              <a:solidFill>
                <a:schemeClr val="dk1"/>
              </a:solidFill>
              <a:effectLst/>
              <a:latin typeface="+mn-lt"/>
              <a:ea typeface="+mn-ea"/>
              <a:cs typeface="+mn-cs"/>
            </a:rPr>
            <a:t>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409575</xdr:colOff>
      <xdr:row>5</xdr:row>
      <xdr:rowOff>9526</xdr:rowOff>
    </xdr:from>
    <xdr:to>
      <xdr:col>13</xdr:col>
      <xdr:colOff>561976</xdr:colOff>
      <xdr:row>9</xdr:row>
      <xdr:rowOff>95250</xdr:rowOff>
    </xdr:to>
    <xdr:sp macro="" textlink="">
      <xdr:nvSpPr>
        <xdr:cNvPr id="3" name="TextBox 2">
          <a:hlinkClick xmlns:r="http://schemas.openxmlformats.org/officeDocument/2006/relationships" r:id="rId1"/>
        </xdr:cNvPr>
        <xdr:cNvSpPr txBox="1"/>
      </xdr:nvSpPr>
      <xdr:spPr bwMode="auto">
        <a:xfrm>
          <a:off x="5305425" y="962026"/>
          <a:ext cx="1962151" cy="8477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a:t>
          </a:r>
          <a:r>
            <a:rPr lang="en-US" sz="1400" u="sng">
              <a:solidFill>
                <a:srgbClr val="0000FF"/>
              </a:solidFill>
              <a:latin typeface="+mn-lt"/>
              <a:ea typeface="+mn-ea"/>
              <a:cs typeface="+mn-cs"/>
            </a:rPr>
            <a:t>Multifamily Housing Bonds and 4% Tax Credit Policies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2015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F/Evergreen%20Sustainable%20Development%20Standard/Program%20Information/Version%203.0/Point%20balancing%20v3.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ey"/>
      <sheetName val="Point Balancing"/>
    </sheetNames>
    <sheetDataSet>
      <sheetData sheetId="0"/>
      <sheetData sheetId="1" refreshError="1"/>
    </sheetDataSet>
  </externalBook>
</externalLink>
</file>

<file path=xl/revisions/_rels/revisionHeaders.xml.rels><?xml version="1.0" encoding="UTF-8" standalone="yes"?>
<Relationships xmlns="http://schemas.openxmlformats.org/package/2006/relationships"><Relationship Id="rId3" Type="http://schemas.openxmlformats.org/officeDocument/2006/relationships/revisionLog" Target="revisionLog1.xml"/><Relationship Id="rId2" Type="http://schemas.openxmlformats.org/officeDocument/2006/relationships/revisionLog" Target="revisionLog11.xml"/><Relationship Id="rId1" Type="http://schemas.openxmlformats.org/officeDocument/2006/relationships/revisionLog" Target="revisionLog111.xml"/></Relationships>
</file>

<file path=xl/revisions/revisionHeaders.xml><?xml version="1.0" encoding="utf-8"?>
<headers xmlns="http://schemas.openxmlformats.org/spreadsheetml/2006/main" xmlns:r="http://schemas.openxmlformats.org/officeDocument/2006/relationships" guid="{75EA213F-241D-4983-A255-ED77BAB05F8F}" diskRevisions="1" revisionId="70" version="3">
  <header guid="{41774F2B-D443-40CC-A11C-7F3959EB3620}" dateTime="2016-01-11T11:31:28" maxSheetId="35" userName="msharts" r:id="rId1">
    <sheetIdMap count="3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Map>
  </header>
  <header guid="{4F26E4E8-422E-4ACA-9E1C-AAE009EC4B86}" dateTime="2016-01-11T15:17:31" maxSheetId="36" userName="msharts" r:id="rId2" minRId="1" maxRId="36">
    <sheetIdMap count="35">
      <sheetId val="1"/>
      <sheetId val="2"/>
      <sheetId val="3"/>
      <sheetId val="4"/>
      <sheetId val="5"/>
      <sheetId val="6"/>
      <sheetId val="7"/>
      <sheetId val="8"/>
      <sheetId val="9"/>
      <sheetId val="11"/>
      <sheetId val="12"/>
      <sheetId val="13"/>
      <sheetId val="16"/>
      <sheetId val="17"/>
      <sheetId val="19"/>
      <sheetId val="20"/>
      <sheetId val="21"/>
      <sheetId val="22"/>
      <sheetId val="23"/>
      <sheetId val="24"/>
      <sheetId val="25"/>
      <sheetId val="26"/>
      <sheetId val="27"/>
      <sheetId val="28"/>
      <sheetId val="29"/>
      <sheetId val="30"/>
      <sheetId val="33"/>
      <sheetId val="34"/>
      <sheetId val="35"/>
      <sheetId val="10"/>
      <sheetId val="14"/>
      <sheetId val="15"/>
      <sheetId val="18"/>
      <sheetId val="31"/>
      <sheetId val="32"/>
    </sheetIdMap>
  </header>
  <header guid="{75EA213F-241D-4983-A255-ED77BAB05F8F}" dateTime="2016-01-11T15:34:48" maxSheetId="36" userName="msharts" r:id="rId3">
    <sheetIdMap count="35">
      <sheetId val="1"/>
      <sheetId val="3"/>
      <sheetId val="4"/>
      <sheetId val="5"/>
      <sheetId val="6"/>
      <sheetId val="8"/>
      <sheetId val="9"/>
      <sheetId val="11"/>
      <sheetId val="12"/>
      <sheetId val="13"/>
      <sheetId val="16"/>
      <sheetId val="17"/>
      <sheetId val="19"/>
      <sheetId val="20"/>
      <sheetId val="21"/>
      <sheetId val="22"/>
      <sheetId val="23"/>
      <sheetId val="24"/>
      <sheetId val="25"/>
      <sheetId val="26"/>
      <sheetId val="27"/>
      <sheetId val="28"/>
      <sheetId val="29"/>
      <sheetId val="30"/>
      <sheetId val="33"/>
      <sheetId val="34"/>
      <sheetId val="35"/>
      <sheetId val="7"/>
      <sheetId val="10"/>
      <sheetId val="14"/>
      <sheetId val="15"/>
      <sheetId val="18"/>
      <sheetId val="31"/>
      <sheetId val="32"/>
      <sheetId val="2"/>
    </sheetIdMap>
  </header>
</headers>
</file>

<file path=xl/revisions/revisionLog1.xml><?xml version="1.0" encoding="utf-8"?>
<revisions xmlns="http://schemas.openxmlformats.org/spreadsheetml/2006/main" xmlns:r="http://schemas.openxmlformats.org/officeDocument/2006/relationships">
  <rcv guid="{1A40067C-0AC1-4C99-AB38-50E48336F373}" action="delete"/>
  <rdn rId="0" localSheetId="3" customView="1" name="Z_1A40067C_0AC1_4C99_AB38_50E48336F373_.wvu.PrintArea" hidden="1" oldHidden="1">
    <formula>'1A'!$B$2:$Q$60</formula>
    <oldFormula>'1A'!$B$2:$Q$60</oldFormula>
  </rdn>
  <rdn rId="0" localSheetId="4" customView="1" name="Z_1A40067C_0AC1_4C99_AB38_50E48336F373_.wvu.PrintArea" hidden="1" oldHidden="1">
    <formula>'1B'!$B$2:$M$25</formula>
    <oldFormula>'1B'!$B$2:$M$25</oldFormula>
  </rdn>
  <rdn rId="0" localSheetId="5" customView="1" name="Z_1A40067C_0AC1_4C99_AB38_50E48336F373_.wvu.PrintArea" hidden="1" oldHidden="1">
    <formula>'2A'!$B$2:$N$23</formula>
    <oldFormula>'2A'!$B$2:$N$23</oldFormula>
  </rdn>
  <rdn rId="0" localSheetId="6" customView="1" name="Z_1A40067C_0AC1_4C99_AB38_50E48336F373_.wvu.PrintArea" hidden="1" oldHidden="1">
    <formula>'2B'!$B$12:$P$35</formula>
    <oldFormula>'2B'!$B$12:$P$35</oldFormula>
  </rdn>
  <rdn rId="0" localSheetId="9" customView="1" name="Z_1A40067C_0AC1_4C99_AB38_50E48336F373_.wvu.PrintArea" hidden="1" oldHidden="1">
    <formula>'3'!$B$11:$I$44</formula>
    <oldFormula>'3'!$B$11:$I$44</oldFormula>
  </rdn>
  <rdn rId="0" localSheetId="11" customView="1" name="Z_1A40067C_0AC1_4C99_AB38_50E48336F373_.wvu.PrintArea" hidden="1" oldHidden="1">
    <formula>'5'!$B$8:$H$78</formula>
    <oldFormula>'5'!$B$8:$H$78</oldFormula>
  </rdn>
  <rdn rId="0" localSheetId="12" customView="1" name="Z_1A40067C_0AC1_4C99_AB38_50E48336F373_.wvu.PrintArea" hidden="1" oldHidden="1">
    <formula>'6A'!$B$10:$V$121</formula>
    <oldFormula>'6A'!$B$10:$V$121</oldFormula>
  </rdn>
  <rdn rId="0" localSheetId="12" customView="1" name="Z_1A40067C_0AC1_4C99_AB38_50E48336F373_.wvu.PrintTitles" hidden="1" oldHidden="1">
    <formula>'6A'!$10:$18</formula>
    <oldFormula>'6A'!$10:$18</oldFormula>
  </rdn>
  <rdn rId="0" localSheetId="13" customView="1" name="Z_1A40067C_0AC1_4C99_AB38_50E48336F373_.wvu.PrintArea" hidden="1" oldHidden="1">
    <formula>'6B'!$B$6:$L$101</formula>
    <oldFormula>'6B'!$B$6:$L$101</oldFormula>
  </rdn>
  <rdn rId="0" localSheetId="13" customView="1" name="Z_1A40067C_0AC1_4C99_AB38_50E48336F373_.wvu.PrintTitles" hidden="1" oldHidden="1">
    <formula>'6B'!$6:$12</formula>
    <oldFormula>'6B'!$6:$12</oldFormula>
  </rdn>
  <rdn rId="0" localSheetId="16" customView="1" name="Z_1A40067C_0AC1_4C99_AB38_50E48336F373_.wvu.PrintArea" hidden="1" oldHidden="1">
    <formula>'6E'!$B$2:$K$54</formula>
    <oldFormula>'6E'!$B$2:$K$54</oldFormula>
  </rdn>
  <rdn rId="0" localSheetId="17" customView="1" name="Z_1A40067C_0AC1_4C99_AB38_50E48336F373_.wvu.PrintArea" hidden="1" oldHidden="1">
    <formula>'7A'!$B$8:$O$44</formula>
    <oldFormula>'7A'!$B$8:$O$44</oldFormula>
  </rdn>
  <rdn rId="0" localSheetId="19" customView="1" name="Z_1A40067C_0AC1_4C99_AB38_50E48336F373_.wvu.PrintArea" hidden="1" oldHidden="1">
    <formula>'8A'!$B$2:$O$25</formula>
    <oldFormula>'8A'!$B$2:$O$25</oldFormula>
  </rdn>
  <rdn rId="0" localSheetId="20" customView="1" name="Z_1A40067C_0AC1_4C99_AB38_50E48336F373_.wvu.PrintArea" hidden="1" oldHidden="1">
    <formula>'8B'!$B$6:$J$37</formula>
    <oldFormula>'8B'!$B$6:$J$37</oldFormula>
  </rdn>
  <rdn rId="0" localSheetId="21" customView="1" name="Z_1A40067C_0AC1_4C99_AB38_50E48336F373_.wvu.PrintArea" hidden="1" oldHidden="1">
    <formula>'8C'!$B$8:$L$39</formula>
    <oldFormula>'8C'!$B$8:$L$39</oldFormula>
  </rdn>
  <rdn rId="0" localSheetId="22" customView="1" name="Z_1A40067C_0AC1_4C99_AB38_50E48336F373_.wvu.PrintArea" hidden="1" oldHidden="1">
    <formula>'8D'!$B$12:$Q$51</formula>
    <oldFormula>'8D'!$B$12:$Q$51</oldFormula>
  </rdn>
  <rdn rId="0" localSheetId="23" customView="1" name="Z_1A40067C_0AC1_4C99_AB38_50E48336F373_.wvu.PrintArea" hidden="1" oldHidden="1">
    <formula>'8E'!$B$18:$Q$179</formula>
    <oldFormula>'8E'!$B$18:$Q$179</oldFormula>
  </rdn>
  <rdn rId="0" localSheetId="24" customView="1" name="Z_1A40067C_0AC1_4C99_AB38_50E48336F373_.wvu.PrintArea" hidden="1" oldHidden="1">
    <formula>'8E(2)'!$B$8:$Q$169</formula>
    <oldFormula>'8E(2)'!$B$8:$Q$169</oldFormula>
  </rdn>
  <rdn rId="0" localSheetId="25" customView="1" name="Z_1A40067C_0AC1_4C99_AB38_50E48336F373_.wvu.PrintArea" hidden="1" oldHidden="1">
    <formula>'8F'!$B$7:$F$48</formula>
    <oldFormula>'8F'!$B$7:$F$48</oldFormula>
  </rdn>
  <rdn rId="0" localSheetId="26" customView="1" name="Z_1A40067C_0AC1_4C99_AB38_50E48336F373_.wvu.PrintArea" hidden="1" oldHidden="1">
    <formula>'9A'!$B$2:$I$81</formula>
    <oldFormula>'9A'!$B$2:$I$81</oldFormula>
  </rdn>
  <rdn rId="0" localSheetId="27" customView="1" name="Z_1A40067C_0AC1_4C99_AB38_50E48336F373_.wvu.PrintArea" hidden="1" oldHidden="1">
    <formula>'9B'!$B$7:$Y$36</formula>
    <oldFormula>'9B'!$B$7:$Y$36</oldFormula>
  </rdn>
  <rdn rId="0" localSheetId="28" customView="1" name="Z_1A40067C_0AC1_4C99_AB38_50E48336F373_.wvu.PrintArea" hidden="1" oldHidden="1">
    <formula>'9C'!$B$12:$M$42</formula>
    <oldFormula>'9C'!$B$12:$M$42</oldFormula>
  </rdn>
  <rdn rId="0" localSheetId="29" customView="1" name="Z_1A40067C_0AC1_4C99_AB38_50E48336F373_.wvu.PrintArea" hidden="1" oldHidden="1">
    <formula>'9D'!$B$15:$L$47</formula>
    <oldFormula>'9D'!$B$15:$L$47</oldFormula>
  </rdn>
  <rdn rId="0" localSheetId="30" customView="1" name="Z_1A40067C_0AC1_4C99_AB38_50E48336F373_.wvu.PrintArea" hidden="1" oldHidden="1">
    <formula>'9E'!$B$7:$K$25</formula>
    <oldFormula>'9E'!$B$7:$K$25</oldFormula>
  </rdn>
  <rdn rId="0" localSheetId="7" customView="1" name="Z_1A40067C_0AC1_4C99_AB38_50E48336F373_.wvu.PrintArea" hidden="1" oldHidden="1">
    <formula>' 2C NA'!$B$12:$J$142</formula>
    <oldFormula>' 2C NA'!$B$12:$J$142</oldFormula>
  </rdn>
  <rdn rId="0" localSheetId="7" customView="1" name="Z_1A40067C_0AC1_4C99_AB38_50E48336F373_.wvu.Cols" hidden="1" oldHidden="1">
    <formula>' 2C NA'!$I:$I</formula>
    <oldFormula>' 2C NA'!$I:$I</oldFormula>
  </rdn>
  <rdn rId="0" localSheetId="10" customView="1" name="Z_1A40067C_0AC1_4C99_AB38_50E48336F373_.wvu.PrintArea" hidden="1" oldHidden="1">
    <formula>'4 NA '!$B$2:$H$27</formula>
    <oldFormula>'4 NA '!$B$2:$H$27</oldFormula>
  </rdn>
  <rdn rId="0" localSheetId="14" customView="1" name="Z_1A40067C_0AC1_4C99_AB38_50E48336F373_.wvu.PrintArea" hidden="1" oldHidden="1">
    <formula>'6C NA'!$B$10:$L$123</formula>
    <oldFormula>'6C NA'!$B$10:$L$123</oldFormula>
  </rdn>
  <rdn rId="0" localSheetId="14" customView="1" name="Z_1A40067C_0AC1_4C99_AB38_50E48336F373_.wvu.PrintTitles" hidden="1" oldHidden="1">
    <formula>'6C NA'!$10:$19</formula>
    <oldFormula>'6C NA'!$10:$19</oldFormula>
  </rdn>
  <rdn rId="0" localSheetId="15" customView="1" name="Z_1A40067C_0AC1_4C99_AB38_50E48336F373_.wvu.PrintArea" hidden="1" oldHidden="1">
    <formula>'6D NA'!$B$6:$H$53</formula>
    <oldFormula>'6D NA'!$B$6:$H$53</oldFormula>
  </rdn>
  <rdn rId="0" localSheetId="18" customView="1" name="Z_1A40067C_0AC1_4C99_AB38_50E48336F373_.wvu.PrintArea" hidden="1" oldHidden="1">
    <formula>'7B NA'!$B$10:$N$109</formula>
    <oldFormula>'7B NA'!$B$10:$N$109</oldFormula>
  </rdn>
  <rdn rId="0" localSheetId="31" customView="1" name="Z_1A40067C_0AC1_4C99_AB38_50E48336F373_.wvu.PrintArea" hidden="1" oldHidden="1">
    <formula>'11A NA'!$B$13:$O$163</formula>
    <oldFormula>'11A NA'!$B$13:$O$163</oldFormula>
  </rdn>
  <rdn rId="0" localSheetId="32" customView="1" name="Z_1A40067C_0AC1_4C99_AB38_50E48336F373_.wvu.PrintArea" hidden="1" oldHidden="1">
    <formula>'11B NA'!$B$13:$O$154</formula>
    <oldFormula>'11B NA'!$B$13:$O$154</oldFormula>
  </rdn>
  <rdn rId="0" localSheetId="2" customView="1" name="Z_1A40067C_0AC1_4C99_AB38_50E48336F373_.wvu.PrintArea" hidden="1" oldHidden="1">
    <formula>Definitions!$A$1:$L$44</formula>
    <oldFormula>Definitions!$A$1:$L$44</oldFormula>
  </rdn>
  <rcv guid="{1A40067C-0AC1-4C99-AB38-50E48336F373}" action="add"/>
</revisions>
</file>

<file path=xl/revisions/revisionLog11.xml><?xml version="1.0" encoding="utf-8"?>
<revisions xmlns="http://schemas.openxmlformats.org/spreadsheetml/2006/main" xmlns:r="http://schemas.openxmlformats.org/officeDocument/2006/relationships">
  <ris rId="1" sheetId="35" name="[2015-lots-Forms-track changes.xlsx]Sheet1" sheetPosition="34"/>
  <rcv guid="{1A40067C-0AC1-4C99-AB38-50E48336F373}" action="delete"/>
  <rdn rId="0" localSheetId="2" customView="1" name="Z_1A40067C_0AC1_4C99_AB38_50E48336F373_.wvu.PrintArea" hidden="1" oldHidden="1">
    <formula>Definitions!$A$1:$L$44</formula>
    <oldFormula>Definitions!$A$1:$L$44</oldFormula>
  </rdn>
  <rdn rId="0" localSheetId="3" customView="1" name="Z_1A40067C_0AC1_4C99_AB38_50E48336F373_.wvu.PrintArea" hidden="1" oldHidden="1">
    <formula>'1A'!$B$2:$Q$60</formula>
    <oldFormula>'1A'!$B$2:$Q$60</oldFormula>
  </rdn>
  <rdn rId="0" localSheetId="4" customView="1" name="Z_1A40067C_0AC1_4C99_AB38_50E48336F373_.wvu.PrintArea" hidden="1" oldHidden="1">
    <formula>'1B'!$B$2:$M$25</formula>
    <oldFormula>'1B'!$B$2:$M$25</oldFormula>
  </rdn>
  <rdn rId="0" localSheetId="5" customView="1" name="Z_1A40067C_0AC1_4C99_AB38_50E48336F373_.wvu.PrintArea" hidden="1" oldHidden="1">
    <formula>'2A'!$B$2:$N$23</formula>
    <oldFormula>'2A'!$B$2:$N$23</oldFormula>
  </rdn>
  <rdn rId="0" localSheetId="6" customView="1" name="Z_1A40067C_0AC1_4C99_AB38_50E48336F373_.wvu.PrintArea" hidden="1" oldHidden="1">
    <formula>'2B'!$B$12:$P$35</formula>
    <oldFormula>'2B'!$B$12:$P$35</oldFormula>
  </rdn>
  <rdn rId="0" localSheetId="7" customView="1" name="Z_1A40067C_0AC1_4C99_AB38_50E48336F373_.wvu.PrintArea" hidden="1" oldHidden="1">
    <formula>'2C'!$B$12:$J$142</formula>
    <oldFormula>'2C'!$B$12:$J$142</oldFormula>
  </rdn>
  <rdn rId="0" localSheetId="7" customView="1" name="Z_1A40067C_0AC1_4C99_AB38_50E48336F373_.wvu.Cols" hidden="1" oldHidden="1">
    <formula>'2C'!$I:$I</formula>
    <oldFormula>'2C'!$I:$I</oldFormula>
  </rdn>
  <rdn rId="0" localSheetId="9" customView="1" name="Z_1A40067C_0AC1_4C99_AB38_50E48336F373_.wvu.PrintArea" hidden="1" oldHidden="1">
    <formula>'3'!$B$11:$I$44</formula>
    <oldFormula>'3'!$B$11:$I$44</oldFormula>
  </rdn>
  <rdn rId="0" localSheetId="11" customView="1" name="Z_1A40067C_0AC1_4C99_AB38_50E48336F373_.wvu.PrintArea" hidden="1" oldHidden="1">
    <formula>'5'!$B$8:$H$78</formula>
    <oldFormula>'5'!$B$8:$H$78</oldFormula>
  </rdn>
  <rdn rId="0" localSheetId="12" customView="1" name="Z_1A40067C_0AC1_4C99_AB38_50E48336F373_.wvu.PrintArea" hidden="1" oldHidden="1">
    <formula>'6A'!$B$10:$V$121</formula>
    <oldFormula>'6A'!$B$10:$V$121</oldFormula>
  </rdn>
  <rdn rId="0" localSheetId="12" customView="1" name="Z_1A40067C_0AC1_4C99_AB38_50E48336F373_.wvu.PrintTitles" hidden="1" oldHidden="1">
    <formula>'6A'!$10:$18</formula>
    <oldFormula>'6A'!$10:$18</oldFormula>
  </rdn>
  <rdn rId="0" localSheetId="13" customView="1" name="Z_1A40067C_0AC1_4C99_AB38_50E48336F373_.wvu.PrintArea" hidden="1" oldHidden="1">
    <formula>'6B'!$B$6:$L$101</formula>
    <oldFormula>'6B'!$B$6:$L$101</oldFormula>
  </rdn>
  <rdn rId="0" localSheetId="13" customView="1" name="Z_1A40067C_0AC1_4C99_AB38_50E48336F373_.wvu.PrintTitles" hidden="1" oldHidden="1">
    <formula>'6B'!$6:$12</formula>
    <oldFormula>'6B'!$6:$12</oldFormula>
  </rdn>
  <rdn rId="0" localSheetId="16" customView="1" name="Z_1A40067C_0AC1_4C99_AB38_50E48336F373_.wvu.PrintArea" hidden="1" oldHidden="1">
    <formula>'6E'!$B$2:$K$54</formula>
    <oldFormula>'6E'!$B$2:$K$54</oldFormula>
  </rdn>
  <rdn rId="0" localSheetId="17" customView="1" name="Z_1A40067C_0AC1_4C99_AB38_50E48336F373_.wvu.PrintArea" hidden="1" oldHidden="1">
    <formula>'7A'!$B$8:$O$44</formula>
    <oldFormula>'7A'!$B$8:$O$44</oldFormula>
  </rdn>
  <rdn rId="0" localSheetId="19" customView="1" name="Z_1A40067C_0AC1_4C99_AB38_50E48336F373_.wvu.PrintArea" hidden="1" oldHidden="1">
    <formula>'8A'!$B$2:$O$25</formula>
    <oldFormula>'8A'!$B$2:$O$25</oldFormula>
  </rdn>
  <rdn rId="0" localSheetId="20" customView="1" name="Z_1A40067C_0AC1_4C99_AB38_50E48336F373_.wvu.PrintArea" hidden="1" oldHidden="1">
    <formula>'8B'!$B$6:$J$37</formula>
    <oldFormula>'8B'!$B$6:$J$37</oldFormula>
  </rdn>
  <rdn rId="0" localSheetId="21" customView="1" name="Z_1A40067C_0AC1_4C99_AB38_50E48336F373_.wvu.PrintArea" hidden="1" oldHidden="1">
    <formula>'8C'!$B$8:$L$39</formula>
    <oldFormula>'8C'!$B$8:$L$39</oldFormula>
  </rdn>
  <rdn rId="0" localSheetId="22" customView="1" name="Z_1A40067C_0AC1_4C99_AB38_50E48336F373_.wvu.PrintArea" hidden="1" oldHidden="1">
    <formula>'8D'!$B$12:$Q$51</formula>
    <oldFormula>'8D'!$B$12:$Q$51</oldFormula>
  </rdn>
  <rdn rId="0" localSheetId="23" customView="1" name="Z_1A40067C_0AC1_4C99_AB38_50E48336F373_.wvu.PrintArea" hidden="1" oldHidden="1">
    <formula>'8E'!$B$18:$Q$179</formula>
    <oldFormula>'8E'!$B$18:$Q$179</oldFormula>
  </rdn>
  <rdn rId="0" localSheetId="24" customView="1" name="Z_1A40067C_0AC1_4C99_AB38_50E48336F373_.wvu.PrintArea" hidden="1" oldHidden="1">
    <formula>'8E(2)'!$B$8:$Q$169</formula>
    <oldFormula>'8E(2)'!$B$8:$Q$169</oldFormula>
  </rdn>
  <rdn rId="0" localSheetId="25" customView="1" name="Z_1A40067C_0AC1_4C99_AB38_50E48336F373_.wvu.PrintArea" hidden="1" oldHidden="1">
    <formula>'8F'!$B$7:$F$48</formula>
    <oldFormula>'8F'!$B$7:$F$48</oldFormula>
  </rdn>
  <rdn rId="0" localSheetId="26" customView="1" name="Z_1A40067C_0AC1_4C99_AB38_50E48336F373_.wvu.PrintArea" hidden="1" oldHidden="1">
    <formula>'9A'!$B$2:$I$81</formula>
    <oldFormula>'9A'!$B$2:$I$81</oldFormula>
  </rdn>
  <rdn rId="0" localSheetId="27" customView="1" name="Z_1A40067C_0AC1_4C99_AB38_50E48336F373_.wvu.PrintArea" hidden="1" oldHidden="1">
    <formula>'9B'!$B$7:$Y$36</formula>
    <oldFormula>'9B'!$B$7:$Y$36</oldFormula>
  </rdn>
  <rdn rId="0" localSheetId="28" customView="1" name="Z_1A40067C_0AC1_4C99_AB38_50E48336F373_.wvu.PrintArea" hidden="1" oldHidden="1">
    <formula>'9C'!$B$12:$M$42</formula>
    <oldFormula>'9C'!$B$12:$M$42</oldFormula>
  </rdn>
  <rdn rId="0" localSheetId="29" customView="1" name="Z_1A40067C_0AC1_4C99_AB38_50E48336F373_.wvu.PrintArea" hidden="1" oldHidden="1">
    <formula>'9D'!$B$15:$L$47</formula>
    <oldFormula>'9D'!$B$15:$L$47</oldFormula>
  </rdn>
  <rdn rId="0" localSheetId="30" customView="1" name="Z_1A40067C_0AC1_4C99_AB38_50E48336F373_.wvu.PrintArea" hidden="1" oldHidden="1">
    <formula>'9E'!$B$7:$K$25</formula>
    <oldFormula>'9E'!$B$7:$K$25</oldFormula>
  </rdn>
  <rdn rId="0" localSheetId="10" customView="1" name="Z_1A40067C_0AC1_4C99_AB38_50E48336F373_.wvu.PrintArea" hidden="1" oldHidden="1">
    <formula>'4 NA '!$B$2:$H$27</formula>
    <oldFormula>'4 NA '!$B$2:$H$27</oldFormula>
  </rdn>
  <rdn rId="0" localSheetId="14" customView="1" name="Z_1A40067C_0AC1_4C99_AB38_50E48336F373_.wvu.PrintArea" hidden="1" oldHidden="1">
    <formula>'6C NA'!$B$10:$L$123</formula>
    <oldFormula>'6C NA'!$B$10:$L$123</oldFormula>
  </rdn>
  <rdn rId="0" localSheetId="14" customView="1" name="Z_1A40067C_0AC1_4C99_AB38_50E48336F373_.wvu.PrintTitles" hidden="1" oldHidden="1">
    <formula>'6C NA'!$10:$19</formula>
    <oldFormula>'6C NA'!$10:$19</oldFormula>
  </rdn>
  <rdn rId="0" localSheetId="15" customView="1" name="Z_1A40067C_0AC1_4C99_AB38_50E48336F373_.wvu.PrintArea" hidden="1" oldHidden="1">
    <formula>'6D NA'!$B$6:$H$53</formula>
    <oldFormula>'6D NA'!$B$6:$H$53</oldFormula>
  </rdn>
  <rdn rId="0" localSheetId="18" customView="1" name="Z_1A40067C_0AC1_4C99_AB38_50E48336F373_.wvu.PrintArea" hidden="1" oldHidden="1">
    <formula>'7B NA'!$B$10:$N$109</formula>
    <oldFormula>'7B NA'!$B$10:$N$109</oldFormula>
  </rdn>
  <rdn rId="0" localSheetId="31" customView="1" name="Z_1A40067C_0AC1_4C99_AB38_50E48336F373_.wvu.PrintArea" hidden="1" oldHidden="1">
    <formula>'11A NA'!$B$13:$O$163</formula>
    <oldFormula>'11A NA'!$B$13:$O$163</oldFormula>
  </rdn>
  <rdn rId="0" localSheetId="32" customView="1" name="Z_1A40067C_0AC1_4C99_AB38_50E48336F373_.wvu.PrintArea" hidden="1" oldHidden="1">
    <formula>'11B NA'!$B$13:$O$154</formula>
    <oldFormula>'11B NA'!$B$13:$O$154</oldFormula>
  </rdn>
  <rcv guid="{1A40067C-0AC1-4C99-AB38-50E48336F373}" action="add"/>
  <rsnm rId="36" sheetId="18" oldName="[2015-lots-Forms-track changes.xlsx]7B" newName="[2015-lots-Forms-track changes.xlsx]7B NA"/>
</revisions>
</file>

<file path=xl/revisions/revisionLog111.xml><?xml version="1.0" encoding="utf-8"?>
<revisions xmlns="http://schemas.openxmlformats.org/spreadsheetml/2006/main" xmlns:r="http://schemas.openxmlformats.org/officeDocument/2006/relationships"/>
</file>

<file path=xl/revisions/userNames.xml><?xml version="1.0" encoding="utf-8"?>
<users xmlns="http://schemas.openxmlformats.org/spreadsheetml/2006/main" xmlns:r="http://schemas.openxmlformats.org/officeDocument/2006/relationships" count="2">
  <userInfo guid="{41774F2B-D443-40CC-A11C-7F3959EB3620}" name="msharts" id="-523597816" dateTime="2016-01-11T11:31:28"/>
  <userInfo guid="{41774F2B-D443-40CC-A11C-7F3959EB3620}" name="msharts" id="-523608439" dateTime="2016-01-11T11:46:0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dimension ref="A3:B21"/>
  <sheetViews>
    <sheetView workbookViewId="0">
      <selection activeCell="B26" sqref="B26"/>
    </sheetView>
  </sheetViews>
  <sheetFormatPr defaultColWidth="9.1796875" defaultRowHeight="14.5"/>
  <cols>
    <col min="1" max="1" width="17.453125" style="1767" bestFit="1" customWidth="1"/>
    <col min="2" max="2" width="33.1796875" style="1767" bestFit="1" customWidth="1"/>
    <col min="3" max="16384" width="9.1796875" style="1767"/>
  </cols>
  <sheetData>
    <row r="3" spans="1:2">
      <c r="A3" s="763" t="s">
        <v>745</v>
      </c>
      <c r="B3" s="696"/>
    </row>
    <row r="4" spans="1:2">
      <c r="B4" s="693" t="s">
        <v>730</v>
      </c>
    </row>
    <row r="5" spans="1:2">
      <c r="B5" s="693" t="s">
        <v>731</v>
      </c>
    </row>
    <row r="6" spans="1:2">
      <c r="B6" s="693" t="s">
        <v>732</v>
      </c>
    </row>
    <row r="7" spans="1:2">
      <c r="B7" s="693" t="s">
        <v>733</v>
      </c>
    </row>
    <row r="8" spans="1:2">
      <c r="B8" s="693" t="s">
        <v>734</v>
      </c>
    </row>
    <row r="9" spans="1:2">
      <c r="B9" s="693" t="s">
        <v>735</v>
      </c>
    </row>
    <row r="10" spans="1:2">
      <c r="B10" s="693" t="s">
        <v>736</v>
      </c>
    </row>
    <row r="11" spans="1:2">
      <c r="B11" s="693" t="s">
        <v>737</v>
      </c>
    </row>
    <row r="12" spans="1:2">
      <c r="B12" s="693" t="s">
        <v>1373</v>
      </c>
    </row>
    <row r="13" spans="1:2">
      <c r="B13" s="693" t="s">
        <v>738</v>
      </c>
    </row>
    <row r="14" spans="1:2">
      <c r="B14" s="693" t="s">
        <v>739</v>
      </c>
    </row>
    <row r="15" spans="1:2">
      <c r="B15" s="693" t="s">
        <v>740</v>
      </c>
    </row>
    <row r="16" spans="1:2">
      <c r="B16" s="693" t="s">
        <v>741</v>
      </c>
    </row>
    <row r="17" spans="2:2">
      <c r="B17" s="693" t="s">
        <v>742</v>
      </c>
    </row>
    <row r="18" spans="2:2">
      <c r="B18" s="693" t="s">
        <v>743</v>
      </c>
    </row>
    <row r="19" spans="2:2">
      <c r="B19" s="693" t="s">
        <v>744</v>
      </c>
    </row>
    <row r="20" spans="2:2">
      <c r="B20" s="693" t="s">
        <v>662</v>
      </c>
    </row>
    <row r="21" spans="2:2">
      <c r="B21" s="694" t="s">
        <v>1372</v>
      </c>
    </row>
  </sheetData>
  <sheetProtection sheet="1" objects="1" scenarios="1"/>
  <customSheetViews>
    <customSheetView guid="{1A40067C-0AC1-4C99-AB38-50E48336F373}" state="hidden">
      <selection activeCell="B26" sqref="B26"/>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B1:Q60"/>
  <sheetViews>
    <sheetView showGridLines="0" topLeftCell="A32" zoomScaleNormal="100" workbookViewId="0">
      <selection activeCell="G57" sqref="G57"/>
    </sheetView>
  </sheetViews>
  <sheetFormatPr defaultColWidth="9.1796875" defaultRowHeight="14.5"/>
  <cols>
    <col min="1" max="1" width="2.81640625" style="854" customWidth="1"/>
    <col min="2" max="3" width="1.453125" style="854" customWidth="1"/>
    <col min="4" max="4" width="11" style="854" customWidth="1"/>
    <col min="5" max="5" width="9.1796875" style="854"/>
    <col min="6" max="6" width="4" style="854" customWidth="1"/>
    <col min="7" max="9" width="9.1796875" style="854"/>
    <col min="10" max="10" width="4" style="854" customWidth="1"/>
    <col min="11" max="12" width="9.1796875" style="854"/>
    <col min="13" max="13" width="4" style="854" bestFit="1" customWidth="1"/>
    <col min="14" max="14" width="6" style="854" customWidth="1"/>
    <col min="15" max="15" width="9.1796875" style="854"/>
    <col min="16" max="17" width="1.453125" style="854" customWidth="1"/>
    <col min="18" max="16384" width="9.1796875" style="854"/>
  </cols>
  <sheetData>
    <row r="1" spans="2:17" ht="15" thickBot="1"/>
    <row r="2" spans="2:17" ht="7.5" customHeight="1">
      <c r="B2" s="814"/>
      <c r="C2" s="815"/>
      <c r="D2" s="815"/>
      <c r="E2" s="815"/>
      <c r="F2" s="815"/>
      <c r="G2" s="815"/>
      <c r="H2" s="815"/>
      <c r="I2" s="815"/>
      <c r="J2" s="815"/>
      <c r="K2" s="815"/>
      <c r="L2" s="815"/>
      <c r="M2" s="815"/>
      <c r="N2" s="815"/>
      <c r="O2" s="815"/>
      <c r="P2" s="815"/>
      <c r="Q2" s="857"/>
    </row>
    <row r="3" spans="2:17" ht="18.5">
      <c r="B3" s="816"/>
      <c r="C3" s="1849" t="s">
        <v>0</v>
      </c>
      <c r="D3" s="1849"/>
      <c r="E3" s="1849"/>
      <c r="F3" s="1849"/>
      <c r="G3" s="1849"/>
      <c r="H3" s="1849"/>
      <c r="I3" s="1849"/>
      <c r="J3" s="1849"/>
      <c r="K3" s="1849"/>
      <c r="L3" s="1849"/>
      <c r="M3" s="1849"/>
      <c r="N3" s="1849"/>
      <c r="O3" s="1849"/>
      <c r="P3" s="1849"/>
      <c r="Q3" s="858"/>
    </row>
    <row r="4" spans="2:17">
      <c r="B4" s="816"/>
      <c r="C4" s="214"/>
      <c r="D4" s="214"/>
      <c r="E4" s="214"/>
      <c r="F4" s="214"/>
      <c r="G4" s="214"/>
      <c r="H4" s="214"/>
      <c r="I4" s="214"/>
      <c r="J4" s="214"/>
      <c r="K4" s="214"/>
      <c r="L4" s="214"/>
      <c r="M4" s="214"/>
      <c r="N4" s="214"/>
      <c r="O4" s="214"/>
      <c r="P4" s="214"/>
      <c r="Q4" s="858"/>
    </row>
    <row r="5" spans="2:17" ht="18.5">
      <c r="B5" s="816"/>
      <c r="C5" s="274" t="s">
        <v>1</v>
      </c>
      <c r="D5" s="43"/>
      <c r="E5" s="357"/>
      <c r="F5" s="357"/>
      <c r="G5" s="1846"/>
      <c r="H5" s="1846"/>
      <c r="I5" s="1846"/>
      <c r="J5" s="1846"/>
      <c r="K5" s="1846"/>
      <c r="L5" s="1846"/>
      <c r="M5" s="1846"/>
      <c r="N5" s="1846"/>
      <c r="O5" s="1846"/>
      <c r="P5" s="214"/>
      <c r="Q5" s="858"/>
    </row>
    <row r="6" spans="2:17" ht="3.75" customHeight="1">
      <c r="B6" s="816"/>
      <c r="C6" s="219"/>
      <c r="D6" s="357"/>
      <c r="E6" s="357"/>
      <c r="F6" s="357"/>
      <c r="G6" s="817"/>
      <c r="H6" s="817"/>
      <c r="I6" s="817"/>
      <c r="J6" s="817"/>
      <c r="K6" s="817"/>
      <c r="L6" s="817"/>
      <c r="M6" s="817"/>
      <c r="N6" s="817"/>
      <c r="O6" s="817"/>
      <c r="P6" s="214"/>
      <c r="Q6" s="858"/>
    </row>
    <row r="7" spans="2:17">
      <c r="B7" s="816"/>
      <c r="C7" s="818" t="s">
        <v>2</v>
      </c>
      <c r="D7" s="357"/>
      <c r="E7" s="357"/>
      <c r="F7" s="357"/>
      <c r="G7" s="817"/>
      <c r="H7" s="817"/>
      <c r="I7" s="817"/>
      <c r="J7" s="817"/>
      <c r="K7" s="817"/>
      <c r="L7" s="817"/>
      <c r="M7" s="817"/>
      <c r="N7" s="817"/>
      <c r="O7" s="817"/>
      <c r="P7" s="214"/>
      <c r="Q7" s="858"/>
    </row>
    <row r="8" spans="2:17">
      <c r="B8" s="816"/>
      <c r="C8" s="819" t="s">
        <v>3</v>
      </c>
      <c r="D8" s="357"/>
      <c r="E8" s="357"/>
      <c r="F8" s="357"/>
      <c r="G8" s="1847"/>
      <c r="H8" s="1847"/>
      <c r="I8" s="1847"/>
      <c r="J8" s="1847"/>
      <c r="K8" s="1847"/>
      <c r="L8" s="1847"/>
      <c r="M8" s="1847"/>
      <c r="N8" s="1847"/>
      <c r="O8" s="1847"/>
      <c r="P8" s="214"/>
      <c r="Q8" s="858"/>
    </row>
    <row r="9" spans="2:17" ht="3.75" customHeight="1">
      <c r="B9" s="816"/>
      <c r="C9" s="819"/>
      <c r="D9" s="357"/>
      <c r="E9" s="357"/>
      <c r="F9" s="357"/>
      <c r="G9" s="817"/>
      <c r="H9" s="817"/>
      <c r="I9" s="817"/>
      <c r="J9" s="817"/>
      <c r="K9" s="817"/>
      <c r="L9" s="817"/>
      <c r="M9" s="817"/>
      <c r="N9" s="817"/>
      <c r="O9" s="817"/>
      <c r="P9" s="214"/>
      <c r="Q9" s="858"/>
    </row>
    <row r="10" spans="2:17">
      <c r="B10" s="816"/>
      <c r="C10" s="819" t="s">
        <v>4</v>
      </c>
      <c r="D10" s="357"/>
      <c r="E10" s="357"/>
      <c r="F10" s="357"/>
      <c r="G10" s="1844"/>
      <c r="H10" s="1844"/>
      <c r="I10" s="1844"/>
      <c r="J10" s="1844"/>
      <c r="K10" s="1844"/>
      <c r="L10" s="1844"/>
      <c r="M10" s="1844"/>
      <c r="N10" s="1844"/>
      <c r="O10" s="1844"/>
      <c r="P10" s="214"/>
      <c r="Q10" s="858"/>
    </row>
    <row r="11" spans="2:17" ht="3.75" customHeight="1">
      <c r="B11" s="816"/>
      <c r="C11" s="820"/>
      <c r="D11" s="357"/>
      <c r="E11" s="357"/>
      <c r="F11" s="357"/>
      <c r="G11" s="817"/>
      <c r="H11" s="817"/>
      <c r="I11" s="817"/>
      <c r="J11" s="817"/>
      <c r="K11" s="817"/>
      <c r="L11" s="817"/>
      <c r="M11" s="817"/>
      <c r="N11" s="817"/>
      <c r="O11" s="817"/>
      <c r="P11" s="214"/>
      <c r="Q11" s="858"/>
    </row>
    <row r="12" spans="2:17">
      <c r="B12" s="816"/>
      <c r="C12" s="819" t="s">
        <v>5</v>
      </c>
      <c r="D12" s="357"/>
      <c r="E12" s="357"/>
      <c r="F12" s="357"/>
      <c r="G12" s="1844"/>
      <c r="H12" s="1844"/>
      <c r="I12" s="821" t="s">
        <v>6</v>
      </c>
      <c r="J12" s="1848"/>
      <c r="K12" s="1848"/>
      <c r="L12" s="1848"/>
      <c r="M12" s="1848"/>
      <c r="N12" s="1848"/>
      <c r="O12" s="1848"/>
      <c r="P12" s="214"/>
      <c r="Q12" s="858"/>
    </row>
    <row r="13" spans="2:17" ht="3.75" customHeight="1">
      <c r="B13" s="816"/>
      <c r="C13" s="819"/>
      <c r="D13" s="357"/>
      <c r="E13" s="357"/>
      <c r="F13" s="357"/>
      <c r="G13" s="817"/>
      <c r="H13" s="817"/>
      <c r="I13" s="817"/>
      <c r="J13" s="817"/>
      <c r="K13" s="817"/>
      <c r="L13" s="817"/>
      <c r="M13" s="817"/>
      <c r="N13" s="817"/>
      <c r="O13" s="817"/>
      <c r="P13" s="214"/>
      <c r="Q13" s="858"/>
    </row>
    <row r="14" spans="2:17">
      <c r="B14" s="816"/>
      <c r="C14" s="818" t="s">
        <v>7</v>
      </c>
      <c r="D14" s="357"/>
      <c r="E14" s="357"/>
      <c r="F14" s="357"/>
      <c r="G14" s="817"/>
      <c r="H14" s="817"/>
      <c r="I14" s="817"/>
      <c r="J14" s="817"/>
      <c r="K14" s="817"/>
      <c r="L14" s="817"/>
      <c r="M14" s="817"/>
      <c r="N14" s="817"/>
      <c r="O14" s="817"/>
      <c r="P14" s="214"/>
      <c r="Q14" s="858"/>
    </row>
    <row r="15" spans="2:17">
      <c r="B15" s="816"/>
      <c r="C15" s="819" t="s">
        <v>8</v>
      </c>
      <c r="D15" s="357"/>
      <c r="E15" s="357"/>
      <c r="F15" s="357"/>
      <c r="G15" s="1847"/>
      <c r="H15" s="1847"/>
      <c r="I15" s="1847"/>
      <c r="J15" s="1847"/>
      <c r="K15" s="1847"/>
      <c r="L15" s="1847"/>
      <c r="M15" s="1847"/>
      <c r="N15" s="1847"/>
      <c r="O15" s="1847"/>
      <c r="P15" s="214"/>
      <c r="Q15" s="858"/>
    </row>
    <row r="16" spans="2:17" ht="3.75" customHeight="1">
      <c r="B16" s="816"/>
      <c r="C16" s="819"/>
      <c r="D16" s="357"/>
      <c r="E16" s="357"/>
      <c r="F16" s="357"/>
      <c r="G16" s="823"/>
      <c r="H16" s="823"/>
      <c r="I16" s="817"/>
      <c r="J16" s="823"/>
      <c r="K16" s="817"/>
      <c r="L16" s="817"/>
      <c r="M16" s="817"/>
      <c r="N16" s="817"/>
      <c r="O16" s="817"/>
      <c r="P16" s="214"/>
      <c r="Q16" s="858"/>
    </row>
    <row r="17" spans="2:17">
      <c r="B17" s="816"/>
      <c r="C17" s="819" t="s">
        <v>9</v>
      </c>
      <c r="D17" s="357"/>
      <c r="E17" s="357"/>
      <c r="F17" s="357"/>
      <c r="G17" s="1844"/>
      <c r="H17" s="1844"/>
      <c r="I17" s="1844"/>
      <c r="J17" s="1844"/>
      <c r="K17" s="1844"/>
      <c r="L17" s="1844"/>
      <c r="M17" s="1844"/>
      <c r="N17" s="1844"/>
      <c r="O17" s="1844"/>
      <c r="P17" s="214"/>
      <c r="Q17" s="858"/>
    </row>
    <row r="18" spans="2:17" ht="3.75" customHeight="1">
      <c r="B18" s="816"/>
      <c r="C18" s="820"/>
      <c r="D18" s="357"/>
      <c r="E18" s="357"/>
      <c r="F18" s="357"/>
      <c r="G18" s="823"/>
      <c r="H18" s="823"/>
      <c r="I18" s="817"/>
      <c r="J18" s="823"/>
      <c r="K18" s="817"/>
      <c r="L18" s="817"/>
      <c r="M18" s="817"/>
      <c r="N18" s="817"/>
      <c r="O18" s="817"/>
      <c r="P18" s="214"/>
      <c r="Q18" s="858"/>
    </row>
    <row r="19" spans="2:17">
      <c r="B19" s="816"/>
      <c r="C19" s="819" t="s">
        <v>5</v>
      </c>
      <c r="D19" s="357"/>
      <c r="E19" s="357"/>
      <c r="F19" s="357"/>
      <c r="G19" s="1844"/>
      <c r="H19" s="1844"/>
      <c r="I19" s="821" t="s">
        <v>6</v>
      </c>
      <c r="J19" s="1848"/>
      <c r="K19" s="1848"/>
      <c r="L19" s="1848"/>
      <c r="M19" s="1848"/>
      <c r="N19" s="1848"/>
      <c r="O19" s="1848"/>
      <c r="P19" s="214"/>
      <c r="Q19" s="858"/>
    </row>
    <row r="20" spans="2:17" ht="3.75" customHeight="1">
      <c r="B20" s="816"/>
      <c r="C20" s="819"/>
      <c r="D20" s="357"/>
      <c r="E20" s="357"/>
      <c r="F20" s="357"/>
      <c r="G20" s="817"/>
      <c r="H20" s="817"/>
      <c r="I20" s="817"/>
      <c r="J20" s="817"/>
      <c r="K20" s="817"/>
      <c r="L20" s="817"/>
      <c r="M20" s="817"/>
      <c r="N20" s="817"/>
      <c r="O20" s="817"/>
      <c r="P20" s="214"/>
      <c r="Q20" s="858"/>
    </row>
    <row r="21" spans="2:17">
      <c r="B21" s="816"/>
      <c r="C21" s="214"/>
      <c r="D21" s="357" t="s">
        <v>10</v>
      </c>
      <c r="E21" s="357"/>
      <c r="F21" s="357"/>
      <c r="G21" s="357"/>
      <c r="H21" s="357"/>
      <c r="I21" s="357"/>
      <c r="J21" s="357"/>
      <c r="K21" s="357"/>
      <c r="L21" s="851"/>
      <c r="M21" s="824"/>
      <c r="N21" s="357"/>
      <c r="O21" s="357"/>
      <c r="P21" s="214"/>
      <c r="Q21" s="858"/>
    </row>
    <row r="22" spans="2:17" ht="7.5" customHeight="1">
      <c r="B22" s="816"/>
      <c r="C22" s="214"/>
      <c r="D22" s="357"/>
      <c r="E22" s="357"/>
      <c r="F22" s="357"/>
      <c r="G22" s="357"/>
      <c r="H22" s="357"/>
      <c r="I22" s="357"/>
      <c r="J22" s="357"/>
      <c r="K22" s="357"/>
      <c r="L22" s="825"/>
      <c r="M22" s="357"/>
      <c r="N22" s="825"/>
      <c r="O22" s="357"/>
      <c r="P22" s="214"/>
      <c r="Q22" s="858"/>
    </row>
    <row r="23" spans="2:17">
      <c r="B23" s="816"/>
      <c r="C23" s="274" t="s">
        <v>11</v>
      </c>
      <c r="D23" s="357"/>
      <c r="E23" s="357"/>
      <c r="F23" s="357"/>
      <c r="G23" s="1844"/>
      <c r="H23" s="1844"/>
      <c r="I23" s="1844"/>
      <c r="J23" s="1844"/>
      <c r="K23" s="1844"/>
      <c r="L23" s="1844"/>
      <c r="M23" s="1844"/>
      <c r="N23" s="1844"/>
      <c r="O23" s="1844"/>
      <c r="P23" s="214"/>
      <c r="Q23" s="858"/>
    </row>
    <row r="24" spans="2:17">
      <c r="B24" s="816"/>
      <c r="C24" s="214"/>
      <c r="D24" s="357"/>
      <c r="E24" s="357"/>
      <c r="F24" s="357"/>
      <c r="G24" s="823"/>
      <c r="H24" s="823"/>
      <c r="I24" s="823"/>
      <c r="J24" s="823"/>
      <c r="K24" s="823"/>
      <c r="L24" s="823"/>
      <c r="M24" s="823"/>
      <c r="N24" s="823"/>
      <c r="O24" s="823"/>
      <c r="P24" s="214"/>
      <c r="Q24" s="858"/>
    </row>
    <row r="25" spans="2:17" ht="15" thickBot="1">
      <c r="B25" s="816"/>
      <c r="C25" s="826" t="s">
        <v>12</v>
      </c>
      <c r="D25" s="827"/>
      <c r="E25" s="827"/>
      <c r="F25" s="827"/>
      <c r="G25" s="827"/>
      <c r="H25" s="827"/>
      <c r="I25" s="827"/>
      <c r="J25" s="827"/>
      <c r="K25" s="827"/>
      <c r="L25" s="827"/>
      <c r="M25" s="827"/>
      <c r="N25" s="827"/>
      <c r="O25" s="827"/>
      <c r="P25" s="214"/>
      <c r="Q25" s="858"/>
    </row>
    <row r="26" spans="2:17" ht="3.75" customHeight="1">
      <c r="B26" s="816"/>
      <c r="C26" s="828"/>
      <c r="D26" s="829"/>
      <c r="E26" s="357"/>
      <c r="F26" s="357"/>
      <c r="G26" s="817"/>
      <c r="H26" s="817"/>
      <c r="I26" s="817"/>
      <c r="J26" s="817"/>
      <c r="K26" s="817"/>
      <c r="L26" s="817"/>
      <c r="M26" s="817"/>
      <c r="N26" s="817"/>
      <c r="O26" s="817"/>
      <c r="P26" s="214"/>
      <c r="Q26" s="858"/>
    </row>
    <row r="27" spans="2:17">
      <c r="B27" s="816"/>
      <c r="C27" s="828"/>
      <c r="D27" s="1850" t="s">
        <v>13</v>
      </c>
      <c r="E27" s="1850"/>
      <c r="F27" s="357"/>
      <c r="G27" s="1844"/>
      <c r="H27" s="1844"/>
      <c r="I27" s="1844"/>
      <c r="J27" s="1844"/>
      <c r="K27" s="1844"/>
      <c r="L27" s="1844"/>
      <c r="M27" s="1844"/>
      <c r="N27" s="1844"/>
      <c r="O27" s="1844"/>
      <c r="P27" s="214"/>
      <c r="Q27" s="858"/>
    </row>
    <row r="28" spans="2:17" ht="3.75" customHeight="1">
      <c r="B28" s="816"/>
      <c r="C28" s="819"/>
      <c r="D28" s="404"/>
      <c r="E28" s="357"/>
      <c r="F28" s="357"/>
      <c r="G28" s="823"/>
      <c r="H28" s="823"/>
      <c r="I28" s="823"/>
      <c r="J28" s="823"/>
      <c r="K28" s="823"/>
      <c r="L28" s="823"/>
      <c r="M28" s="823"/>
      <c r="N28" s="823"/>
      <c r="O28" s="823"/>
      <c r="P28" s="214"/>
      <c r="Q28" s="858"/>
    </row>
    <row r="29" spans="2:17">
      <c r="B29" s="816"/>
      <c r="C29" s="819"/>
      <c r="D29" s="404" t="s">
        <v>14</v>
      </c>
      <c r="E29" s="357"/>
      <c r="F29" s="357"/>
      <c r="G29" s="1848"/>
      <c r="H29" s="1848"/>
      <c r="I29" s="821" t="s">
        <v>15</v>
      </c>
      <c r="J29" s="1844"/>
      <c r="K29" s="1844"/>
      <c r="L29" s="821" t="s">
        <v>16</v>
      </c>
      <c r="M29" s="1844"/>
      <c r="N29" s="1844"/>
      <c r="O29" s="1844"/>
      <c r="P29" s="214"/>
      <c r="Q29" s="858"/>
    </row>
    <row r="30" spans="2:17" ht="3.75" customHeight="1">
      <c r="B30" s="816"/>
      <c r="C30" s="828"/>
      <c r="D30" s="404"/>
      <c r="E30" s="357"/>
      <c r="F30" s="357"/>
      <c r="G30" s="817"/>
      <c r="H30" s="817"/>
      <c r="I30" s="817"/>
      <c r="J30" s="817"/>
      <c r="K30" s="817"/>
      <c r="L30" s="817"/>
      <c r="M30" s="817"/>
      <c r="N30" s="817"/>
      <c r="O30" s="817"/>
      <c r="P30" s="214"/>
      <c r="Q30" s="858"/>
    </row>
    <row r="31" spans="2:17">
      <c r="B31" s="816"/>
      <c r="C31" s="828"/>
      <c r="D31" s="404" t="s">
        <v>17</v>
      </c>
      <c r="E31" s="357"/>
      <c r="F31" s="357"/>
      <c r="G31" s="1844"/>
      <c r="H31" s="1844"/>
      <c r="I31" s="357"/>
      <c r="J31" s="357"/>
      <c r="K31" s="821" t="s">
        <v>18</v>
      </c>
      <c r="L31" s="1844"/>
      <c r="M31" s="1844"/>
      <c r="N31" s="1844"/>
      <c r="O31" s="1844"/>
      <c r="P31" s="214"/>
      <c r="Q31" s="858"/>
    </row>
    <row r="32" spans="2:17" ht="3.75" customHeight="1">
      <c r="B32" s="816"/>
      <c r="C32" s="828"/>
      <c r="D32" s="404"/>
      <c r="E32" s="357"/>
      <c r="F32" s="357"/>
      <c r="G32" s="817"/>
      <c r="H32" s="817"/>
      <c r="I32" s="817"/>
      <c r="J32" s="817"/>
      <c r="K32" s="817"/>
      <c r="L32" s="817"/>
      <c r="M32" s="817"/>
      <c r="N32" s="817"/>
      <c r="O32" s="817"/>
      <c r="P32" s="214"/>
      <c r="Q32" s="858"/>
    </row>
    <row r="33" spans="2:17">
      <c r="B33" s="816"/>
      <c r="C33" s="828"/>
      <c r="D33" s="404" t="s">
        <v>19</v>
      </c>
      <c r="E33" s="357"/>
      <c r="F33" s="357"/>
      <c r="G33" s="852"/>
      <c r="H33" s="821" t="s">
        <v>20</v>
      </c>
      <c r="I33" s="806"/>
      <c r="J33" s="357"/>
      <c r="K33" s="821" t="s">
        <v>21</v>
      </c>
      <c r="L33" s="1844"/>
      <c r="M33" s="1844"/>
      <c r="N33" s="1844"/>
      <c r="O33" s="1844"/>
      <c r="P33" s="214"/>
      <c r="Q33" s="858"/>
    </row>
    <row r="34" spans="2:17" ht="3.75" customHeight="1">
      <c r="B34" s="816"/>
      <c r="C34" s="664"/>
      <c r="D34" s="404"/>
      <c r="E34" s="357"/>
      <c r="F34" s="357"/>
      <c r="G34" s="817"/>
      <c r="H34" s="817"/>
      <c r="I34" s="817"/>
      <c r="J34" s="817"/>
      <c r="K34" s="817"/>
      <c r="L34" s="817"/>
      <c r="M34" s="817"/>
      <c r="N34" s="817"/>
      <c r="O34" s="817"/>
      <c r="P34" s="214"/>
      <c r="Q34" s="858"/>
    </row>
    <row r="35" spans="2:17">
      <c r="B35" s="816"/>
      <c r="C35" s="828"/>
      <c r="D35" s="404" t="s">
        <v>22</v>
      </c>
      <c r="E35" s="357"/>
      <c r="F35" s="357"/>
      <c r="G35" s="1844"/>
      <c r="H35" s="1844"/>
      <c r="I35" s="1844"/>
      <c r="J35" s="1844"/>
      <c r="K35" s="1844"/>
      <c r="L35" s="1844"/>
      <c r="M35" s="1844"/>
      <c r="N35" s="1844"/>
      <c r="O35" s="1844"/>
      <c r="P35" s="214"/>
      <c r="Q35" s="858"/>
    </row>
    <row r="36" spans="2:17" ht="7.5" customHeight="1">
      <c r="B36" s="816"/>
      <c r="C36" s="664"/>
      <c r="D36" s="357"/>
      <c r="E36" s="357"/>
      <c r="F36" s="357"/>
      <c r="G36" s="817"/>
      <c r="H36" s="817"/>
      <c r="I36" s="817"/>
      <c r="J36" s="817"/>
      <c r="K36" s="817"/>
      <c r="L36" s="817"/>
      <c r="M36" s="817"/>
      <c r="N36" s="817"/>
      <c r="O36" s="817"/>
      <c r="P36" s="214"/>
      <c r="Q36" s="858"/>
    </row>
    <row r="37" spans="2:17" ht="15" thickBot="1">
      <c r="B37" s="816"/>
      <c r="C37" s="826" t="s">
        <v>659</v>
      </c>
      <c r="D37" s="827"/>
      <c r="E37" s="827"/>
      <c r="F37" s="827"/>
      <c r="G37" s="827"/>
      <c r="H37" s="827"/>
      <c r="I37" s="827"/>
      <c r="J37" s="827"/>
      <c r="K37" s="827"/>
      <c r="L37" s="827"/>
      <c r="M37" s="827"/>
      <c r="N37" s="827"/>
      <c r="O37" s="827"/>
      <c r="P37" s="214"/>
      <c r="Q37" s="858"/>
    </row>
    <row r="38" spans="2:17" ht="3.75" customHeight="1">
      <c r="B38" s="816"/>
      <c r="C38" s="214"/>
      <c r="D38" s="357"/>
      <c r="E38" s="404"/>
      <c r="F38" s="404"/>
      <c r="G38" s="404"/>
      <c r="H38" s="404"/>
      <c r="I38" s="404"/>
      <c r="J38" s="404"/>
      <c r="K38" s="404"/>
      <c r="L38" s="357"/>
      <c r="M38" s="357"/>
      <c r="N38" s="357"/>
      <c r="O38" s="357"/>
      <c r="P38" s="214"/>
      <c r="Q38" s="858"/>
    </row>
    <row r="39" spans="2:17">
      <c r="B39" s="816"/>
      <c r="C39" s="214"/>
      <c r="D39" s="357"/>
      <c r="E39" s="830" t="s">
        <v>23</v>
      </c>
      <c r="F39" s="853"/>
      <c r="G39" s="1861" t="s">
        <v>24</v>
      </c>
      <c r="H39" s="1851"/>
      <c r="I39" s="1862"/>
      <c r="J39" s="853"/>
      <c r="K39" s="825"/>
      <c r="L39" s="830" t="s">
        <v>25</v>
      </c>
      <c r="M39" s="853"/>
      <c r="N39" s="831"/>
      <c r="O39" s="357"/>
      <c r="P39" s="214"/>
      <c r="Q39" s="858"/>
    </row>
    <row r="40" spans="2:17" ht="3.75" customHeight="1">
      <c r="B40" s="816"/>
      <c r="C40" s="214"/>
      <c r="D40" s="357"/>
      <c r="E40" s="830"/>
      <c r="F40" s="832"/>
      <c r="G40" s="1851"/>
      <c r="H40" s="1851"/>
      <c r="I40" s="1851"/>
      <c r="J40" s="833"/>
      <c r="K40" s="832"/>
      <c r="L40" s="404"/>
      <c r="M40" s="404"/>
      <c r="N40" s="831"/>
      <c r="O40" s="357"/>
      <c r="P40" s="214"/>
      <c r="Q40" s="858"/>
    </row>
    <row r="41" spans="2:17">
      <c r="B41" s="816"/>
      <c r="C41" s="214"/>
      <c r="D41" s="357"/>
      <c r="E41" s="830" t="s">
        <v>26</v>
      </c>
      <c r="F41" s="853"/>
      <c r="G41" s="1861" t="s">
        <v>27</v>
      </c>
      <c r="H41" s="1851"/>
      <c r="I41" s="1862"/>
      <c r="J41" s="853"/>
      <c r="K41" s="834"/>
      <c r="L41" s="830" t="s">
        <v>28</v>
      </c>
      <c r="M41" s="853"/>
      <c r="N41" s="831"/>
      <c r="O41" s="357"/>
      <c r="P41" s="214"/>
      <c r="Q41" s="858"/>
    </row>
    <row r="42" spans="2:17" ht="3.75" customHeight="1">
      <c r="B42" s="816"/>
      <c r="C42" s="214"/>
      <c r="D42" s="357"/>
      <c r="E42" s="830"/>
      <c r="F42" s="832"/>
      <c r="G42" s="1851"/>
      <c r="H42" s="1851"/>
      <c r="I42" s="1851"/>
      <c r="J42" s="833"/>
      <c r="K42" s="832"/>
      <c r="L42" s="357"/>
      <c r="M42" s="357"/>
      <c r="N42" s="357"/>
      <c r="O42" s="357"/>
      <c r="P42" s="214"/>
      <c r="Q42" s="858"/>
    </row>
    <row r="43" spans="2:17">
      <c r="B43" s="816"/>
      <c r="C43" s="214"/>
      <c r="D43" s="357"/>
      <c r="E43" s="830" t="s">
        <v>29</v>
      </c>
      <c r="F43" s="853"/>
      <c r="G43" s="1861" t="s">
        <v>30</v>
      </c>
      <c r="H43" s="1851"/>
      <c r="I43" s="1862"/>
      <c r="J43" s="853"/>
      <c r="K43" s="825"/>
      <c r="L43" s="832"/>
      <c r="M43" s="832"/>
      <c r="N43" s="357"/>
      <c r="O43" s="357"/>
      <c r="P43" s="214"/>
      <c r="Q43" s="858"/>
    </row>
    <row r="44" spans="2:17" ht="3.75" customHeight="1">
      <c r="B44" s="816"/>
      <c r="C44" s="214"/>
      <c r="D44" s="357"/>
      <c r="E44" s="832"/>
      <c r="F44" s="832"/>
      <c r="G44" s="832"/>
      <c r="H44" s="832"/>
      <c r="I44" s="832"/>
      <c r="J44" s="832"/>
      <c r="K44" s="832"/>
      <c r="L44" s="357"/>
      <c r="M44" s="357"/>
      <c r="N44" s="357"/>
      <c r="O44" s="357"/>
      <c r="P44" s="214"/>
      <c r="Q44" s="858"/>
    </row>
    <row r="45" spans="2:17">
      <c r="B45" s="816"/>
      <c r="C45" s="214"/>
      <c r="D45" s="357"/>
      <c r="E45" s="835" t="s">
        <v>31</v>
      </c>
      <c r="F45" s="853"/>
      <c r="G45" s="1861" t="s">
        <v>32</v>
      </c>
      <c r="H45" s="1851"/>
      <c r="I45" s="1862"/>
      <c r="J45" s="853"/>
      <c r="K45" s="836"/>
      <c r="L45" s="357"/>
      <c r="M45" s="357"/>
      <c r="N45" s="357"/>
      <c r="O45" s="357"/>
      <c r="P45" s="214"/>
      <c r="Q45" s="858"/>
    </row>
    <row r="46" spans="2:17" ht="3.75" customHeight="1">
      <c r="B46" s="816"/>
      <c r="C46" s="214"/>
      <c r="D46" s="357"/>
      <c r="E46" s="830"/>
      <c r="F46" s="825"/>
      <c r="G46" s="830"/>
      <c r="H46" s="830"/>
      <c r="I46" s="830"/>
      <c r="J46" s="836"/>
      <c r="K46" s="836"/>
      <c r="L46" s="357"/>
      <c r="M46" s="357"/>
      <c r="N46" s="357"/>
      <c r="O46" s="357"/>
      <c r="P46" s="214"/>
      <c r="Q46" s="858"/>
    </row>
    <row r="47" spans="2:17">
      <c r="B47" s="816"/>
      <c r="C47" s="214"/>
      <c r="D47" s="357" t="s">
        <v>33</v>
      </c>
      <c r="E47" s="357"/>
      <c r="F47" s="357"/>
      <c r="G47" s="832"/>
      <c r="H47" s="357"/>
      <c r="I47" s="837"/>
      <c r="J47" s="836"/>
      <c r="K47" s="836"/>
      <c r="L47" s="357"/>
      <c r="M47" s="357"/>
      <c r="N47" s="357"/>
      <c r="O47" s="357"/>
      <c r="P47" s="214"/>
      <c r="Q47" s="858"/>
    </row>
    <row r="48" spans="2:17" ht="3.75" customHeight="1">
      <c r="B48" s="816"/>
      <c r="C48" s="214"/>
      <c r="D48" s="357"/>
      <c r="E48" s="404"/>
      <c r="F48" s="832"/>
      <c r="G48" s="832"/>
      <c r="H48" s="357"/>
      <c r="I48" s="837"/>
      <c r="J48" s="836"/>
      <c r="K48" s="836"/>
      <c r="L48" s="357"/>
      <c r="M48" s="357"/>
      <c r="N48" s="357"/>
      <c r="O48" s="357"/>
      <c r="P48" s="214"/>
      <c r="Q48" s="858"/>
    </row>
    <row r="49" spans="2:17">
      <c r="B49" s="816"/>
      <c r="C49" s="214"/>
      <c r="D49" s="1852"/>
      <c r="E49" s="1853"/>
      <c r="F49" s="1853"/>
      <c r="G49" s="1853"/>
      <c r="H49" s="1853"/>
      <c r="I49" s="1853"/>
      <c r="J49" s="1853"/>
      <c r="K49" s="1853"/>
      <c r="L49" s="1853"/>
      <c r="M49" s="1853"/>
      <c r="N49" s="1853"/>
      <c r="O49" s="1854"/>
      <c r="P49" s="214"/>
      <c r="Q49" s="858"/>
    </row>
    <row r="50" spans="2:17">
      <c r="B50" s="816"/>
      <c r="C50" s="214"/>
      <c r="D50" s="1855"/>
      <c r="E50" s="1856"/>
      <c r="F50" s="1856"/>
      <c r="G50" s="1856"/>
      <c r="H50" s="1856"/>
      <c r="I50" s="1856"/>
      <c r="J50" s="1856"/>
      <c r="K50" s="1856"/>
      <c r="L50" s="1856"/>
      <c r="M50" s="1856"/>
      <c r="N50" s="1856"/>
      <c r="O50" s="1857"/>
      <c r="P50" s="214"/>
      <c r="Q50" s="858"/>
    </row>
    <row r="51" spans="2:17">
      <c r="B51" s="816"/>
      <c r="C51" s="214"/>
      <c r="D51" s="1855"/>
      <c r="E51" s="1856"/>
      <c r="F51" s="1856"/>
      <c r="G51" s="1856"/>
      <c r="H51" s="1856"/>
      <c r="I51" s="1856"/>
      <c r="J51" s="1856"/>
      <c r="K51" s="1856"/>
      <c r="L51" s="1856"/>
      <c r="M51" s="1856"/>
      <c r="N51" s="1856"/>
      <c r="O51" s="1857"/>
      <c r="P51" s="214"/>
      <c r="Q51" s="858"/>
    </row>
    <row r="52" spans="2:17">
      <c r="B52" s="816"/>
      <c r="C52" s="214"/>
      <c r="D52" s="1855"/>
      <c r="E52" s="1856"/>
      <c r="F52" s="1856"/>
      <c r="G52" s="1856"/>
      <c r="H52" s="1856"/>
      <c r="I52" s="1856"/>
      <c r="J52" s="1856"/>
      <c r="K52" s="1856"/>
      <c r="L52" s="1856"/>
      <c r="M52" s="1856"/>
      <c r="N52" s="1856"/>
      <c r="O52" s="1857"/>
      <c r="P52" s="214"/>
      <c r="Q52" s="858"/>
    </row>
    <row r="53" spans="2:17">
      <c r="B53" s="816"/>
      <c r="C53" s="214"/>
      <c r="D53" s="1858"/>
      <c r="E53" s="1859"/>
      <c r="F53" s="1859"/>
      <c r="G53" s="1859"/>
      <c r="H53" s="1859"/>
      <c r="I53" s="1859"/>
      <c r="J53" s="1859"/>
      <c r="K53" s="1859"/>
      <c r="L53" s="1859"/>
      <c r="M53" s="1859"/>
      <c r="N53" s="1859"/>
      <c r="O53" s="1860"/>
      <c r="P53" s="214"/>
      <c r="Q53" s="858"/>
    </row>
    <row r="54" spans="2:17" ht="15" customHeight="1" thickBot="1">
      <c r="B54" s="816"/>
      <c r="C54" s="214"/>
      <c r="D54" s="838"/>
      <c r="E54" s="838"/>
      <c r="F54" s="839"/>
      <c r="G54" s="838"/>
      <c r="H54" s="839"/>
      <c r="I54" s="839"/>
      <c r="J54" s="839"/>
      <c r="K54" s="839"/>
      <c r="L54" s="839"/>
      <c r="M54" s="839"/>
      <c r="N54" s="839"/>
      <c r="O54" s="839"/>
      <c r="P54" s="214"/>
      <c r="Q54" s="858"/>
    </row>
    <row r="55" spans="2:17" ht="15" customHeight="1" thickBot="1">
      <c r="B55" s="816"/>
      <c r="C55" s="214"/>
      <c r="D55" s="840" t="s">
        <v>34</v>
      </c>
      <c r="E55" s="838"/>
      <c r="F55" s="1559"/>
      <c r="G55" s="841" t="str">
        <f>IF(F55&gt;1,"STOP!","")</f>
        <v/>
      </c>
      <c r="H55" s="1845" t="str">
        <f>IF(G55="STOP!","Projects incorporating more than one Site must submit a multiple-Site set of Forms. Please contact Sean Harrington via email at sean.harrington@commerce.wa.gov to request a set tailored for your Project","")</f>
        <v/>
      </c>
      <c r="I55" s="1845"/>
      <c r="J55" s="1845"/>
      <c r="K55" s="1845"/>
      <c r="L55" s="1845"/>
      <c r="M55" s="1845"/>
      <c r="N55" s="1845"/>
      <c r="O55" s="842"/>
      <c r="P55" s="214"/>
      <c r="Q55" s="858"/>
    </row>
    <row r="56" spans="2:17" ht="15" customHeight="1" thickBot="1">
      <c r="B56" s="816"/>
      <c r="C56" s="214"/>
      <c r="D56" s="838"/>
      <c r="E56" s="838"/>
      <c r="F56" s="839"/>
      <c r="G56" s="838"/>
      <c r="H56" s="1845"/>
      <c r="I56" s="1845"/>
      <c r="J56" s="1845"/>
      <c r="K56" s="1845"/>
      <c r="L56" s="1845"/>
      <c r="M56" s="1845"/>
      <c r="N56" s="1845"/>
      <c r="O56" s="842"/>
      <c r="P56" s="214"/>
      <c r="Q56" s="858"/>
    </row>
    <row r="57" spans="2:17" ht="15" customHeight="1" thickTop="1" thickBot="1">
      <c r="B57" s="816"/>
      <c r="C57" s="214"/>
      <c r="D57" s="274" t="s">
        <v>36</v>
      </c>
      <c r="E57" s="357"/>
      <c r="F57" s="843">
        <f>'1B'!L21</f>
        <v>0</v>
      </c>
      <c r="G57" s="357"/>
      <c r="H57" s="1845"/>
      <c r="I57" s="1845"/>
      <c r="J57" s="1845"/>
      <c r="K57" s="1845"/>
      <c r="L57" s="1845"/>
      <c r="M57" s="1845"/>
      <c r="N57" s="1845"/>
      <c r="O57" s="842"/>
      <c r="P57" s="214"/>
      <c r="Q57" s="858"/>
    </row>
    <row r="58" spans="2:17" ht="15" customHeight="1" thickTop="1">
      <c r="B58" s="816"/>
      <c r="C58" s="214"/>
      <c r="D58" s="844"/>
      <c r="E58" s="214"/>
      <c r="F58" s="357"/>
      <c r="G58" s="357"/>
      <c r="H58" s="1845"/>
      <c r="I58" s="1845"/>
      <c r="J58" s="1845"/>
      <c r="K58" s="1845"/>
      <c r="L58" s="1845"/>
      <c r="M58" s="1845"/>
      <c r="N58" s="1845"/>
      <c r="O58" s="842"/>
      <c r="P58" s="214"/>
      <c r="Q58" s="858"/>
    </row>
    <row r="59" spans="2:17" ht="15" customHeight="1">
      <c r="B59" s="816"/>
      <c r="C59" s="214"/>
      <c r="D59" s="214"/>
      <c r="E59" s="845"/>
      <c r="F59" s="846"/>
      <c r="G59" s="845"/>
      <c r="H59" s="845"/>
      <c r="I59" s="845"/>
      <c r="J59" s="847"/>
      <c r="K59" s="847"/>
      <c r="L59" s="214"/>
      <c r="M59" s="214"/>
      <c r="N59" s="214"/>
      <c r="O59" s="214"/>
      <c r="P59" s="214"/>
      <c r="Q59" s="858"/>
    </row>
    <row r="60" spans="2:17" ht="3.75" customHeight="1" thickBot="1">
      <c r="B60" s="848"/>
      <c r="C60" s="849"/>
      <c r="D60" s="849"/>
      <c r="E60" s="849"/>
      <c r="F60" s="707"/>
      <c r="G60" s="849"/>
      <c r="H60" s="849"/>
      <c r="I60" s="849"/>
      <c r="J60" s="849"/>
      <c r="K60" s="850"/>
      <c r="L60" s="707"/>
      <c r="M60" s="707"/>
      <c r="N60" s="707"/>
      <c r="O60" s="849"/>
      <c r="P60" s="849"/>
      <c r="Q60" s="859"/>
    </row>
  </sheetData>
  <sheetProtection password="9F6B" sheet="1" objects="1" scenarios="1" formatCells="0" formatColumns="0" formatRows="0"/>
  <customSheetViews>
    <customSheetView guid="{1A40067C-0AC1-4C99-AB38-50E48336F373}" showGridLines="0" fitToPage="1" topLeftCell="A32">
      <selection activeCell="G57" sqref="G57"/>
      <pageMargins left="0.7" right="0.7" top="0.75" bottom="0.75" header="0.3" footer="0.3"/>
      <pageSetup scale="91" orientation="portrait" r:id="rId1"/>
      <headerFooter>
        <oddFooter>&amp;LForm 1A
Project Summary&amp;CCFA Forms&amp;REdition 2015
Version 1.1</oddFooter>
      </headerFooter>
    </customSheetView>
  </customSheetViews>
  <mergeCells count="28">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 ref="G35:O35"/>
    <mergeCell ref="H55:N58"/>
    <mergeCell ref="G5:O5"/>
    <mergeCell ref="G8:O8"/>
    <mergeCell ref="G10:O10"/>
    <mergeCell ref="G15:O15"/>
    <mergeCell ref="G17:O17"/>
    <mergeCell ref="G23:O23"/>
    <mergeCell ref="G12:H12"/>
    <mergeCell ref="J12:O12"/>
    <mergeCell ref="G19:H19"/>
    <mergeCell ref="J19:O19"/>
  </mergeCells>
  <conditionalFormatting sqref="F39 F41 F43 F45 J39 J41 J43 J45 M39 M41">
    <cfRule type="cellIs" dxfId="22" priority="1" operator="equal">
      <formula>"X"</formula>
    </cfRule>
  </conditionalFormatting>
  <dataValidations disablePrompts="1" count="2">
    <dataValidation type="list" allowBlank="1" showInputMessage="1" showErrorMessage="1" sqref="L21">
      <formula1>"Yes,No"</formula1>
    </dataValidation>
    <dataValidation type="list" allowBlank="1" showInputMessage="1" showErrorMessage="1" sqref="F39 F41 M41 M39 J45 J43 J41 J39 F45 F43">
      <formula1>"X"</formula1>
    </dataValidation>
  </dataValidations>
  <pageMargins left="0.7" right="0.7" top="0.75" bottom="0.75" header="0.3" footer="0.3"/>
  <pageSetup scale="91" orientation="portrait" r:id="rId2"/>
  <headerFooter>
    <oddFooter>&amp;LForm 1A
Project Summary&amp;CCFA Forms&amp;REdition 2015
Version 1.1</oddFooter>
  </headerFooter>
</worksheet>
</file>

<file path=xl/worksheets/sheet3.xml><?xml version="1.0" encoding="utf-8"?>
<worksheet xmlns="http://schemas.openxmlformats.org/spreadsheetml/2006/main" xmlns:r="http://schemas.openxmlformats.org/officeDocument/2006/relationships">
  <sheetPr>
    <pageSetUpPr fitToPage="1"/>
  </sheetPr>
  <dimension ref="B1:M25"/>
  <sheetViews>
    <sheetView showGridLines="0" topLeftCell="A9" zoomScaleNormal="100" workbookViewId="0">
      <selection activeCell="R16" sqref="R16"/>
    </sheetView>
  </sheetViews>
  <sheetFormatPr defaultColWidth="9.1796875" defaultRowHeight="14.5"/>
  <cols>
    <col min="1" max="2" width="1.7265625" style="860" customWidth="1"/>
    <col min="3" max="3" width="14" style="860" bestFit="1" customWidth="1"/>
    <col min="4" max="11" width="9.1796875" style="860"/>
    <col min="12" max="12" width="10.54296875" style="860" bestFit="1" customWidth="1"/>
    <col min="13" max="14" width="1.7265625" style="860" customWidth="1"/>
    <col min="15" max="16384" width="9.1796875" style="860"/>
  </cols>
  <sheetData>
    <row r="1" spans="2:13" ht="9" customHeight="1" thickBot="1"/>
    <row r="2" spans="2:13" ht="9" customHeight="1">
      <c r="B2" s="814"/>
      <c r="C2" s="815"/>
      <c r="D2" s="815"/>
      <c r="E2" s="815"/>
      <c r="F2" s="815"/>
      <c r="G2" s="815"/>
      <c r="H2" s="815"/>
      <c r="I2" s="815"/>
      <c r="J2" s="815"/>
      <c r="K2" s="815"/>
      <c r="L2" s="815"/>
      <c r="M2" s="857"/>
    </row>
    <row r="3" spans="2:13" ht="18.5">
      <c r="B3" s="816"/>
      <c r="C3" s="1864" t="s">
        <v>37</v>
      </c>
      <c r="D3" s="1864"/>
      <c r="E3" s="1864"/>
      <c r="F3" s="1864"/>
      <c r="G3" s="1864"/>
      <c r="H3" s="1864"/>
      <c r="I3" s="1864"/>
      <c r="J3" s="1864"/>
      <c r="K3" s="1864"/>
      <c r="L3" s="1864"/>
      <c r="M3" s="858"/>
    </row>
    <row r="4" spans="2:13">
      <c r="B4" s="816"/>
      <c r="C4" s="214"/>
      <c r="D4" s="214"/>
      <c r="E4" s="214"/>
      <c r="F4" s="214"/>
      <c r="G4" s="214"/>
      <c r="H4" s="214"/>
      <c r="I4" s="214"/>
      <c r="J4" s="214"/>
      <c r="K4" s="214"/>
      <c r="L4" s="214"/>
      <c r="M4" s="858"/>
    </row>
    <row r="5" spans="2:13">
      <c r="B5" s="816"/>
      <c r="C5" s="664" t="s">
        <v>1</v>
      </c>
      <c r="D5" s="1863" t="str">
        <f>IF('1A'!G5="","Enter Project Name on Form 1A",'1A'!G5)</f>
        <v>Enter Project Name on Form 1A</v>
      </c>
      <c r="E5" s="1863"/>
      <c r="F5" s="1863"/>
      <c r="G5" s="1863"/>
      <c r="H5" s="1863"/>
      <c r="I5" s="214"/>
      <c r="J5" s="214"/>
      <c r="K5" s="214"/>
      <c r="L5" s="214"/>
      <c r="M5" s="858"/>
    </row>
    <row r="6" spans="2:13" ht="22.5" customHeight="1" thickBot="1">
      <c r="B6" s="816"/>
      <c r="C6" s="219"/>
      <c r="D6" s="214"/>
      <c r="E6" s="214"/>
      <c r="F6" s="214"/>
      <c r="G6" s="214"/>
      <c r="H6" s="214"/>
      <c r="I6" s="214"/>
      <c r="J6" s="214"/>
      <c r="K6" s="214"/>
      <c r="L6" s="214"/>
      <c r="M6" s="858"/>
    </row>
    <row r="7" spans="2:13" ht="29.5" thickBot="1">
      <c r="B7" s="873"/>
      <c r="C7" s="874" t="s">
        <v>38</v>
      </c>
      <c r="D7" s="875" t="s">
        <v>39</v>
      </c>
      <c r="E7" s="876" t="s">
        <v>40</v>
      </c>
      <c r="F7" s="876" t="s">
        <v>41</v>
      </c>
      <c r="G7" s="876" t="s">
        <v>42</v>
      </c>
      <c r="H7" s="876" t="s">
        <v>43</v>
      </c>
      <c r="I7" s="877" t="s">
        <v>44</v>
      </c>
      <c r="J7" s="877" t="s">
        <v>45</v>
      </c>
      <c r="K7" s="1564" t="s">
        <v>46</v>
      </c>
      <c r="L7" s="1570" t="s">
        <v>47</v>
      </c>
      <c r="M7" s="878"/>
    </row>
    <row r="8" spans="2:13">
      <c r="B8" s="873"/>
      <c r="C8" s="879">
        <v>0.25</v>
      </c>
      <c r="D8" s="861"/>
      <c r="E8" s="862"/>
      <c r="F8" s="862"/>
      <c r="G8" s="862"/>
      <c r="H8" s="862"/>
      <c r="I8" s="863"/>
      <c r="J8" s="863"/>
      <c r="K8" s="1565"/>
      <c r="L8" s="1571">
        <f t="shared" ref="L8:L17" si="0">SUM(D8:K8)</f>
        <v>0</v>
      </c>
      <c r="M8" s="878"/>
    </row>
    <row r="9" spans="2:13">
      <c r="B9" s="873"/>
      <c r="C9" s="1560">
        <v>0.3</v>
      </c>
      <c r="D9" s="1561"/>
      <c r="E9" s="864"/>
      <c r="F9" s="864"/>
      <c r="G9" s="864"/>
      <c r="H9" s="864"/>
      <c r="I9" s="865"/>
      <c r="J9" s="865"/>
      <c r="K9" s="1566"/>
      <c r="L9" s="1572">
        <f t="shared" si="0"/>
        <v>0</v>
      </c>
      <c r="M9" s="878"/>
    </row>
    <row r="10" spans="2:13">
      <c r="B10" s="873"/>
      <c r="C10" s="1560">
        <v>0.35</v>
      </c>
      <c r="D10" s="1561"/>
      <c r="E10" s="864"/>
      <c r="F10" s="864"/>
      <c r="G10" s="864"/>
      <c r="H10" s="864"/>
      <c r="I10" s="865"/>
      <c r="J10" s="865"/>
      <c r="K10" s="1566"/>
      <c r="L10" s="1572">
        <f t="shared" si="0"/>
        <v>0</v>
      </c>
      <c r="M10" s="878"/>
    </row>
    <row r="11" spans="2:13">
      <c r="B11" s="873"/>
      <c r="C11" s="1560">
        <v>0.4</v>
      </c>
      <c r="D11" s="1561"/>
      <c r="E11" s="864"/>
      <c r="F11" s="864"/>
      <c r="G11" s="864"/>
      <c r="H11" s="864"/>
      <c r="I11" s="865"/>
      <c r="J11" s="865"/>
      <c r="K11" s="1566"/>
      <c r="L11" s="1572">
        <f t="shared" si="0"/>
        <v>0</v>
      </c>
      <c r="M11" s="878"/>
    </row>
    <row r="12" spans="2:13">
      <c r="B12" s="873"/>
      <c r="C12" s="1560">
        <v>0.45</v>
      </c>
      <c r="D12" s="1561"/>
      <c r="E12" s="864"/>
      <c r="F12" s="864"/>
      <c r="G12" s="864"/>
      <c r="H12" s="864"/>
      <c r="I12" s="865"/>
      <c r="J12" s="865"/>
      <c r="K12" s="1566"/>
      <c r="L12" s="1572">
        <f t="shared" si="0"/>
        <v>0</v>
      </c>
      <c r="M12" s="878"/>
    </row>
    <row r="13" spans="2:13">
      <c r="B13" s="873"/>
      <c r="C13" s="1560">
        <v>0.5</v>
      </c>
      <c r="D13" s="1561"/>
      <c r="E13" s="864"/>
      <c r="F13" s="864"/>
      <c r="G13" s="864"/>
      <c r="H13" s="864"/>
      <c r="I13" s="865"/>
      <c r="J13" s="865"/>
      <c r="K13" s="1566"/>
      <c r="L13" s="1572">
        <f t="shared" si="0"/>
        <v>0</v>
      </c>
      <c r="M13" s="878"/>
    </row>
    <row r="14" spans="2:13">
      <c r="B14" s="873"/>
      <c r="C14" s="1560">
        <v>0.55000000000000004</v>
      </c>
      <c r="D14" s="1561"/>
      <c r="E14" s="864"/>
      <c r="F14" s="864"/>
      <c r="G14" s="864"/>
      <c r="H14" s="864"/>
      <c r="I14" s="865"/>
      <c r="J14" s="865"/>
      <c r="K14" s="1566"/>
      <c r="L14" s="1572">
        <f t="shared" si="0"/>
        <v>0</v>
      </c>
      <c r="M14" s="878"/>
    </row>
    <row r="15" spans="2:13">
      <c r="B15" s="873"/>
      <c r="C15" s="1560">
        <v>0.6</v>
      </c>
      <c r="D15" s="1561"/>
      <c r="E15" s="864"/>
      <c r="F15" s="864"/>
      <c r="G15" s="864"/>
      <c r="H15" s="864"/>
      <c r="I15" s="865"/>
      <c r="J15" s="865"/>
      <c r="K15" s="1566"/>
      <c r="L15" s="1572">
        <f t="shared" si="0"/>
        <v>0</v>
      </c>
      <c r="M15" s="878"/>
    </row>
    <row r="16" spans="2:13">
      <c r="B16" s="873"/>
      <c r="C16" s="1560">
        <v>0.65</v>
      </c>
      <c r="D16" s="1562"/>
      <c r="E16" s="1563"/>
      <c r="F16" s="1563"/>
      <c r="G16" s="1563"/>
      <c r="H16" s="1563"/>
      <c r="I16" s="1563"/>
      <c r="J16" s="1563"/>
      <c r="K16" s="1567"/>
      <c r="L16" s="1572">
        <f t="shared" si="0"/>
        <v>0</v>
      </c>
      <c r="M16" s="878"/>
    </row>
    <row r="17" spans="2:13">
      <c r="B17" s="873"/>
      <c r="C17" s="1560">
        <v>0.8</v>
      </c>
      <c r="D17" s="1561"/>
      <c r="E17" s="864"/>
      <c r="F17" s="864"/>
      <c r="G17" s="864"/>
      <c r="H17" s="864"/>
      <c r="I17" s="865"/>
      <c r="J17" s="865"/>
      <c r="K17" s="1566"/>
      <c r="L17" s="1572">
        <f t="shared" si="0"/>
        <v>0</v>
      </c>
      <c r="M17" s="878"/>
    </row>
    <row r="18" spans="2:13" ht="26">
      <c r="B18" s="873"/>
      <c r="C18" s="880" t="s">
        <v>48</v>
      </c>
      <c r="D18" s="881">
        <f t="shared" ref="D18:L18" si="1">SUM(D8:D17)</f>
        <v>0</v>
      </c>
      <c r="E18" s="882">
        <f t="shared" si="1"/>
        <v>0</v>
      </c>
      <c r="F18" s="882">
        <f t="shared" si="1"/>
        <v>0</v>
      </c>
      <c r="G18" s="882">
        <f t="shared" si="1"/>
        <v>0</v>
      </c>
      <c r="H18" s="882">
        <f t="shared" si="1"/>
        <v>0</v>
      </c>
      <c r="I18" s="883">
        <f t="shared" si="1"/>
        <v>0</v>
      </c>
      <c r="J18" s="883">
        <f t="shared" si="1"/>
        <v>0</v>
      </c>
      <c r="K18" s="1568">
        <f t="shared" si="1"/>
        <v>0</v>
      </c>
      <c r="L18" s="884">
        <f t="shared" si="1"/>
        <v>0</v>
      </c>
      <c r="M18" s="878"/>
    </row>
    <row r="19" spans="2:13">
      <c r="B19" s="873"/>
      <c r="C19" s="885" t="s">
        <v>49</v>
      </c>
      <c r="D19" s="861"/>
      <c r="E19" s="862"/>
      <c r="F19" s="862"/>
      <c r="G19" s="862"/>
      <c r="H19" s="862"/>
      <c r="I19" s="863"/>
      <c r="J19" s="863"/>
      <c r="K19" s="1565"/>
      <c r="L19" s="1573">
        <f>SUM(D19:K19)</f>
        <v>0</v>
      </c>
      <c r="M19" s="878"/>
    </row>
    <row r="20" spans="2:13" ht="15" thickBot="1">
      <c r="B20" s="873"/>
      <c r="C20" s="886" t="s">
        <v>50</v>
      </c>
      <c r="D20" s="866"/>
      <c r="E20" s="867"/>
      <c r="F20" s="867"/>
      <c r="G20" s="867"/>
      <c r="H20" s="867"/>
      <c r="I20" s="868"/>
      <c r="J20" s="868"/>
      <c r="K20" s="1569"/>
      <c r="L20" s="1574">
        <f>SUM(D20:K20)</f>
        <v>0</v>
      </c>
      <c r="M20" s="878"/>
    </row>
    <row r="21" spans="2:13" ht="15.5" thickTop="1" thickBot="1">
      <c r="B21" s="873"/>
      <c r="C21" s="887" t="s">
        <v>51</v>
      </c>
      <c r="D21" s="888">
        <f>D18+D19+D20</f>
        <v>0</v>
      </c>
      <c r="E21" s="889">
        <f t="shared" ref="E21:K21" si="2">E18+E19+E20</f>
        <v>0</v>
      </c>
      <c r="F21" s="889">
        <f t="shared" si="2"/>
        <v>0</v>
      </c>
      <c r="G21" s="889">
        <f t="shared" si="2"/>
        <v>0</v>
      </c>
      <c r="H21" s="889">
        <f t="shared" si="2"/>
        <v>0</v>
      </c>
      <c r="I21" s="890">
        <f t="shared" si="2"/>
        <v>0</v>
      </c>
      <c r="J21" s="890">
        <f t="shared" si="2"/>
        <v>0</v>
      </c>
      <c r="K21" s="890">
        <f t="shared" si="2"/>
        <v>0</v>
      </c>
      <c r="L21" s="1576">
        <f>SUM(L18:L20)</f>
        <v>0</v>
      </c>
      <c r="M21" s="878"/>
    </row>
    <row r="22" spans="2:13" ht="7.5" customHeight="1" thickTop="1" thickBot="1">
      <c r="B22" s="873"/>
      <c r="C22" s="891"/>
      <c r="D22" s="892"/>
      <c r="E22" s="892"/>
      <c r="F22" s="892"/>
      <c r="G22" s="892"/>
      <c r="H22" s="892"/>
      <c r="I22" s="893"/>
      <c r="J22" s="893"/>
      <c r="K22" s="893"/>
      <c r="L22" s="1575"/>
      <c r="M22" s="878"/>
    </row>
    <row r="23" spans="2:13" ht="26">
      <c r="B23" s="873"/>
      <c r="C23" s="894" t="s">
        <v>52</v>
      </c>
      <c r="D23" s="869"/>
      <c r="E23" s="870"/>
      <c r="F23" s="870"/>
      <c r="G23" s="870"/>
      <c r="H23" s="870"/>
      <c r="I23" s="870"/>
      <c r="J23" s="870"/>
      <c r="K23" s="870"/>
      <c r="L23" s="895">
        <f>SUM(D23:K23)</f>
        <v>0</v>
      </c>
      <c r="M23" s="878"/>
    </row>
    <row r="24" spans="2:13" ht="15" thickBot="1">
      <c r="B24" s="873"/>
      <c r="C24" s="896" t="s">
        <v>660</v>
      </c>
      <c r="D24" s="871"/>
      <c r="E24" s="872"/>
      <c r="F24" s="872"/>
      <c r="G24" s="872"/>
      <c r="H24" s="872"/>
      <c r="I24" s="872"/>
      <c r="J24" s="872"/>
      <c r="K24" s="872"/>
      <c r="L24" s="897"/>
      <c r="M24" s="878"/>
    </row>
    <row r="25" spans="2:13" ht="9" customHeight="1" thickBot="1">
      <c r="B25" s="898"/>
      <c r="C25" s="899"/>
      <c r="D25" s="899"/>
      <c r="E25" s="899"/>
      <c r="F25" s="899"/>
      <c r="G25" s="899"/>
      <c r="H25" s="899"/>
      <c r="I25" s="899"/>
      <c r="J25" s="899"/>
      <c r="K25" s="899"/>
      <c r="L25" s="899"/>
      <c r="M25" s="900"/>
    </row>
  </sheetData>
  <sheetProtection password="9F6B" sheet="1" objects="1" scenarios="1" formatCells="0" formatColumns="0" formatRows="0"/>
  <customSheetViews>
    <customSheetView guid="{1A40067C-0AC1-4C99-AB38-50E48336F373}" showGridLines="0" fitToPage="1" topLeftCell="A9">
      <selection activeCell="R16" sqref="R16"/>
      <pageMargins left="0.7" right="0.7" top="0.75" bottom="0.75" header="0.3" footer="0.3"/>
      <pageSetup orientation="landscape" r:id="rId1"/>
      <headerFooter>
        <oddFooter>&amp;LForm 1B
Unit Configuration and Affordability&amp;CCFA Forms&amp;REdition: 2015
Version: 1.1</oddFooter>
      </headerFooter>
    </customSheetView>
  </customSheetViews>
  <mergeCells count="2">
    <mergeCell ref="D5:H5"/>
    <mergeCell ref="C3:L3"/>
  </mergeCells>
  <pageMargins left="0.7" right="0.7" top="0.75" bottom="0.75" header="0.3" footer="0.3"/>
  <pageSetup orientation="landscape" r:id="rId2"/>
  <headerFooter>
    <oddFooter>&amp;LForm 1B
Unit Configuration and Affordability&amp;CCFA Forms&amp;REdition: 2015
Version: 1.1</oddFooter>
  </headerFooter>
</worksheet>
</file>

<file path=xl/worksheets/sheet4.xml><?xml version="1.0" encoding="utf-8"?>
<worksheet xmlns="http://schemas.openxmlformats.org/spreadsheetml/2006/main" xmlns:r="http://schemas.openxmlformats.org/officeDocument/2006/relationships">
  <sheetPr>
    <pageSetUpPr fitToPage="1"/>
  </sheetPr>
  <dimension ref="B1:N23"/>
  <sheetViews>
    <sheetView showGridLines="0" topLeftCell="A5" zoomScaleNormal="100" workbookViewId="0">
      <selection activeCell="R16" sqref="R16"/>
    </sheetView>
  </sheetViews>
  <sheetFormatPr defaultColWidth="9.1796875" defaultRowHeight="14.5"/>
  <cols>
    <col min="1" max="2" width="1.7265625" style="854" customWidth="1"/>
    <col min="3" max="3" width="14.26953125" style="854" customWidth="1"/>
    <col min="4" max="4" width="28.1796875" style="854" bestFit="1" customWidth="1"/>
    <col min="5" max="5" width="26.1796875" style="854" bestFit="1" customWidth="1"/>
    <col min="6" max="6" width="14.7265625" style="854" bestFit="1" customWidth="1"/>
    <col min="7" max="7" width="11.54296875" style="854" customWidth="1"/>
    <col min="8" max="8" width="9.26953125" style="854" customWidth="1"/>
    <col min="9" max="9" width="8.7265625" style="854" customWidth="1"/>
    <col min="10" max="11" width="9.1796875" style="854"/>
    <col min="12" max="13" width="10.1796875" style="854" bestFit="1" customWidth="1"/>
    <col min="14" max="15" width="1.7265625" style="854" customWidth="1"/>
    <col min="16" max="16384" width="9.1796875" style="854"/>
  </cols>
  <sheetData>
    <row r="1" spans="2:14" ht="9" customHeight="1" thickBot="1"/>
    <row r="2" spans="2:14" ht="9" customHeight="1">
      <c r="B2" s="907"/>
      <c r="C2" s="908"/>
      <c r="D2" s="908"/>
      <c r="E2" s="908"/>
      <c r="F2" s="908"/>
      <c r="G2" s="909"/>
      <c r="H2" s="908"/>
      <c r="I2" s="908"/>
      <c r="J2" s="908"/>
      <c r="K2" s="908"/>
      <c r="L2" s="908"/>
      <c r="M2" s="908"/>
      <c r="N2" s="910"/>
    </row>
    <row r="3" spans="2:14" ht="18.5">
      <c r="B3" s="911"/>
      <c r="C3" s="1849" t="s">
        <v>53</v>
      </c>
      <c r="D3" s="1849"/>
      <c r="E3" s="1849"/>
      <c r="F3" s="1849"/>
      <c r="G3" s="1849"/>
      <c r="H3" s="1849"/>
      <c r="I3" s="1849"/>
      <c r="J3" s="1849"/>
      <c r="K3" s="1849"/>
      <c r="L3" s="1849"/>
      <c r="M3" s="1849"/>
      <c r="N3" s="912"/>
    </row>
    <row r="4" spans="2:14">
      <c r="B4" s="911"/>
      <c r="C4" s="913"/>
      <c r="D4" s="913"/>
      <c r="E4" s="913"/>
      <c r="F4" s="913"/>
      <c r="G4" s="249"/>
      <c r="H4" s="913"/>
      <c r="I4" s="913"/>
      <c r="J4" s="913"/>
      <c r="K4" s="913"/>
      <c r="L4" s="913"/>
      <c r="M4" s="913"/>
      <c r="N4" s="912"/>
    </row>
    <row r="5" spans="2:14">
      <c r="B5" s="911"/>
      <c r="C5" s="818" t="s">
        <v>1</v>
      </c>
      <c r="D5" s="1865" t="str">
        <f>IF('1A'!G5="","Enter Project Name on Form 1A",'1A'!G5)</f>
        <v>Enter Project Name on Form 1A</v>
      </c>
      <c r="E5" s="1865"/>
      <c r="F5" s="1865"/>
      <c r="G5" s="914"/>
      <c r="H5" s="914"/>
      <c r="I5" s="914"/>
      <c r="J5" s="824"/>
      <c r="K5" s="913"/>
      <c r="L5" s="913"/>
      <c r="M5" s="913"/>
      <c r="N5" s="912"/>
    </row>
    <row r="6" spans="2:14" ht="22.5" customHeight="1" thickBot="1">
      <c r="B6" s="911"/>
      <c r="C6" s="913"/>
      <c r="D6" s="913"/>
      <c r="E6" s="913"/>
      <c r="F6" s="913"/>
      <c r="G6" s="249"/>
      <c r="H6" s="913"/>
      <c r="I6" s="913"/>
      <c r="J6" s="913"/>
      <c r="K6" s="913"/>
      <c r="L6" s="913"/>
      <c r="M6" s="913"/>
      <c r="N6" s="912"/>
    </row>
    <row r="7" spans="2:14" ht="60">
      <c r="B7" s="915"/>
      <c r="C7" s="916" t="s">
        <v>661</v>
      </c>
      <c r="D7" s="1805" t="s">
        <v>1371</v>
      </c>
      <c r="E7" s="917" t="s">
        <v>54</v>
      </c>
      <c r="F7" s="918" t="s">
        <v>55</v>
      </c>
      <c r="G7" s="919" t="s">
        <v>57</v>
      </c>
      <c r="H7" s="918" t="s">
        <v>58</v>
      </c>
      <c r="I7" s="918" t="s">
        <v>59</v>
      </c>
      <c r="J7" s="920" t="s">
        <v>60</v>
      </c>
      <c r="K7" s="921" t="s">
        <v>51</v>
      </c>
      <c r="L7" s="919" t="s">
        <v>56</v>
      </c>
      <c r="M7" s="922" t="s">
        <v>61</v>
      </c>
      <c r="N7" s="923"/>
    </row>
    <row r="8" spans="2:14">
      <c r="B8" s="911"/>
      <c r="C8" s="1798">
        <v>1</v>
      </c>
      <c r="D8" s="1807"/>
      <c r="E8" s="901"/>
      <c r="F8" s="1806"/>
      <c r="G8" s="1808"/>
      <c r="H8" s="1808"/>
      <c r="I8" s="1808"/>
      <c r="J8" s="1809"/>
      <c r="K8" s="924">
        <f>SUM(H8:J8)</f>
        <v>0</v>
      </c>
      <c r="L8" s="902"/>
      <c r="M8" s="1580"/>
      <c r="N8" s="912"/>
    </row>
    <row r="9" spans="2:14">
      <c r="B9" s="911"/>
      <c r="C9" s="1799">
        <v>2</v>
      </c>
      <c r="D9" s="1810"/>
      <c r="E9" s="903"/>
      <c r="F9" s="904"/>
      <c r="G9" s="1563"/>
      <c r="H9" s="1563"/>
      <c r="I9" s="1563"/>
      <c r="J9" s="1567"/>
      <c r="K9" s="925">
        <f t="shared" ref="K9:K21" si="0">SUM(H9:J9)</f>
        <v>0</v>
      </c>
      <c r="L9" s="905"/>
      <c r="M9" s="1581"/>
      <c r="N9" s="912"/>
    </row>
    <row r="10" spans="2:14">
      <c r="B10" s="911"/>
      <c r="C10" s="1799">
        <v>3</v>
      </c>
      <c r="D10" s="1810"/>
      <c r="E10" s="903"/>
      <c r="F10" s="904"/>
      <c r="G10" s="1563"/>
      <c r="H10" s="1563"/>
      <c r="I10" s="1563"/>
      <c r="J10" s="1567"/>
      <c r="K10" s="925">
        <f t="shared" si="0"/>
        <v>0</v>
      </c>
      <c r="L10" s="1814"/>
      <c r="M10" s="1813"/>
      <c r="N10" s="912"/>
    </row>
    <row r="11" spans="2:14">
      <c r="B11" s="911"/>
      <c r="C11" s="1799">
        <v>4</v>
      </c>
      <c r="D11" s="1810"/>
      <c r="E11" s="903"/>
      <c r="F11" s="904"/>
      <c r="G11" s="1563"/>
      <c r="H11" s="1563"/>
      <c r="I11" s="1563"/>
      <c r="J11" s="1567"/>
      <c r="K11" s="925">
        <f t="shared" si="0"/>
        <v>0</v>
      </c>
      <c r="L11" s="905"/>
      <c r="M11" s="1581"/>
      <c r="N11" s="912"/>
    </row>
    <row r="12" spans="2:14">
      <c r="B12" s="911"/>
      <c r="C12" s="1799">
        <v>5</v>
      </c>
      <c r="D12" s="1810"/>
      <c r="E12" s="903"/>
      <c r="F12" s="904"/>
      <c r="G12" s="1563"/>
      <c r="H12" s="1563"/>
      <c r="I12" s="1563"/>
      <c r="J12" s="1567"/>
      <c r="K12" s="925">
        <f t="shared" si="0"/>
        <v>0</v>
      </c>
      <c r="L12" s="905"/>
      <c r="M12" s="1581"/>
      <c r="N12" s="912"/>
    </row>
    <row r="13" spans="2:14">
      <c r="B13" s="911"/>
      <c r="C13" s="1799">
        <v>6</v>
      </c>
      <c r="D13" s="1810"/>
      <c r="E13" s="903"/>
      <c r="F13" s="904"/>
      <c r="G13" s="1563"/>
      <c r="H13" s="1563"/>
      <c r="I13" s="1563"/>
      <c r="J13" s="1567"/>
      <c r="K13" s="926">
        <f t="shared" si="0"/>
        <v>0</v>
      </c>
      <c r="L13" s="905"/>
      <c r="M13" s="1581"/>
      <c r="N13" s="912"/>
    </row>
    <row r="14" spans="2:14">
      <c r="B14" s="911"/>
      <c r="C14" s="1800">
        <v>7</v>
      </c>
      <c r="D14" s="1810"/>
      <c r="E14" s="903"/>
      <c r="F14" s="906"/>
      <c r="G14" s="865"/>
      <c r="H14" s="865"/>
      <c r="I14" s="865"/>
      <c r="J14" s="1566"/>
      <c r="K14" s="926">
        <f t="shared" si="0"/>
        <v>0</v>
      </c>
      <c r="L14" s="905"/>
      <c r="M14" s="1581"/>
      <c r="N14" s="912"/>
    </row>
    <row r="15" spans="2:14">
      <c r="B15" s="911"/>
      <c r="C15" s="1799">
        <v>8</v>
      </c>
      <c r="D15" s="1810"/>
      <c r="E15" s="903"/>
      <c r="F15" s="904"/>
      <c r="G15" s="1563"/>
      <c r="H15" s="1563"/>
      <c r="I15" s="1563"/>
      <c r="J15" s="1567"/>
      <c r="K15" s="925">
        <f t="shared" si="0"/>
        <v>0</v>
      </c>
      <c r="L15" s="905"/>
      <c r="M15" s="1581"/>
      <c r="N15" s="912"/>
    </row>
    <row r="16" spans="2:14">
      <c r="B16" s="911"/>
      <c r="C16" s="1799">
        <v>9</v>
      </c>
      <c r="D16" s="1810"/>
      <c r="E16" s="903"/>
      <c r="F16" s="904"/>
      <c r="G16" s="1563"/>
      <c r="H16" s="1563"/>
      <c r="I16" s="1563"/>
      <c r="J16" s="1567"/>
      <c r="K16" s="925">
        <f t="shared" si="0"/>
        <v>0</v>
      </c>
      <c r="L16" s="905"/>
      <c r="M16" s="1581"/>
      <c r="N16" s="912"/>
    </row>
    <row r="17" spans="2:14">
      <c r="B17" s="911"/>
      <c r="C17" s="1799">
        <v>10</v>
      </c>
      <c r="D17" s="1810"/>
      <c r="E17" s="903"/>
      <c r="F17" s="904"/>
      <c r="G17" s="1563"/>
      <c r="H17" s="1563"/>
      <c r="I17" s="1563"/>
      <c r="J17" s="1567"/>
      <c r="K17" s="925">
        <f t="shared" si="0"/>
        <v>0</v>
      </c>
      <c r="L17" s="905"/>
      <c r="M17" s="1581"/>
      <c r="N17" s="912"/>
    </row>
    <row r="18" spans="2:14">
      <c r="B18" s="911"/>
      <c r="C18" s="1799">
        <v>11</v>
      </c>
      <c r="D18" s="1810"/>
      <c r="E18" s="903"/>
      <c r="F18" s="904"/>
      <c r="G18" s="1563"/>
      <c r="H18" s="1563"/>
      <c r="I18" s="1563"/>
      <c r="J18" s="1567"/>
      <c r="K18" s="925">
        <f t="shared" si="0"/>
        <v>0</v>
      </c>
      <c r="L18" s="905"/>
      <c r="M18" s="1581"/>
      <c r="N18" s="912"/>
    </row>
    <row r="19" spans="2:14">
      <c r="B19" s="911"/>
      <c r="C19" s="1799">
        <v>12</v>
      </c>
      <c r="D19" s="1810"/>
      <c r="E19" s="903"/>
      <c r="F19" s="904"/>
      <c r="G19" s="1563"/>
      <c r="H19" s="1563"/>
      <c r="I19" s="1563"/>
      <c r="J19" s="1567"/>
      <c r="K19" s="925">
        <f t="shared" si="0"/>
        <v>0</v>
      </c>
      <c r="L19" s="905"/>
      <c r="M19" s="1581"/>
      <c r="N19" s="912"/>
    </row>
    <row r="20" spans="2:14">
      <c r="B20" s="911"/>
      <c r="C20" s="1800">
        <v>13</v>
      </c>
      <c r="D20" s="1810"/>
      <c r="E20" s="903"/>
      <c r="F20" s="906"/>
      <c r="G20" s="865"/>
      <c r="H20" s="865"/>
      <c r="I20" s="865"/>
      <c r="J20" s="1566"/>
      <c r="K20" s="926">
        <f t="shared" si="0"/>
        <v>0</v>
      </c>
      <c r="L20" s="905"/>
      <c r="M20" s="1581"/>
      <c r="N20" s="912"/>
    </row>
    <row r="21" spans="2:14" ht="15" thickBot="1">
      <c r="B21" s="911"/>
      <c r="C21" s="1801">
        <v>14</v>
      </c>
      <c r="D21" s="1819"/>
      <c r="E21" s="1577"/>
      <c r="F21" s="1578"/>
      <c r="G21" s="868"/>
      <c r="H21" s="1811"/>
      <c r="I21" s="1811"/>
      <c r="J21" s="1812"/>
      <c r="K21" s="927">
        <f t="shared" si="0"/>
        <v>0</v>
      </c>
      <c r="L21" s="1579"/>
      <c r="M21" s="1815"/>
      <c r="N21" s="912"/>
    </row>
    <row r="22" spans="2:14" ht="15.5" thickTop="1" thickBot="1">
      <c r="B22" s="911"/>
      <c r="C22" s="1820"/>
      <c r="D22" s="1821"/>
      <c r="E22" s="1821"/>
      <c r="F22" s="1822"/>
      <c r="G22" s="1818" t="s">
        <v>47</v>
      </c>
      <c r="H22" s="928">
        <f>SUM(H8:H21)</f>
        <v>0</v>
      </c>
      <c r="I22" s="929">
        <f>SUM(I8:I21)</f>
        <v>0</v>
      </c>
      <c r="J22" s="930">
        <f>SUM(J8:J21)</f>
        <v>0</v>
      </c>
      <c r="K22" s="931">
        <f>SUM(K8:K21)</f>
        <v>0</v>
      </c>
      <c r="L22" s="1816"/>
      <c r="M22" s="1817"/>
      <c r="N22" s="912"/>
    </row>
    <row r="23" spans="2:14" ht="9" customHeight="1" thickBot="1">
      <c r="B23" s="1802"/>
      <c r="C23" s="1803"/>
      <c r="D23" s="1803"/>
      <c r="E23" s="1803"/>
      <c r="F23" s="1803"/>
      <c r="G23" s="1803"/>
      <c r="H23" s="1803"/>
      <c r="I23" s="1803"/>
      <c r="J23" s="1803"/>
      <c r="K23" s="1803"/>
      <c r="L23" s="1803"/>
      <c r="M23" s="1803"/>
      <c r="N23" s="1804"/>
    </row>
  </sheetData>
  <sheetProtection password="9F6B" sheet="1" objects="1" scenarios="1" formatCells="0" formatColumns="0" formatRows="0"/>
  <customSheetViews>
    <customSheetView guid="{1A40067C-0AC1-4C99-AB38-50E48336F373}" showGridLines="0" fitToPage="1" topLeftCell="A5">
      <selection activeCell="R16" sqref="R16"/>
      <pageMargins left="0.7" right="0.7" top="0.75" bottom="0.75" header="0.3" footer="0.3"/>
      <pageSetup scale="78" orientation="landscape" r:id="rId1"/>
      <headerFooter>
        <oddFooter>&amp;LForm 2A
Building Information&amp;CCFA Forms&amp;REdition: 2015
Version: 1.1</oddFooter>
      </headerFooter>
    </customSheetView>
  </customSheetViews>
  <mergeCells count="2">
    <mergeCell ref="D5:F5"/>
    <mergeCell ref="C3:M3"/>
  </mergeCells>
  <dataValidations disablePrompts="1" count="3">
    <dataValidation type="list" allowBlank="1" showInputMessage="1" showErrorMessage="1" sqref="E8:E21">
      <formula1>"Single-Family Detached, Townhouse/Duplex, Walk-Up (≤3 Floors no elevator), Low-Rise (2-3 floors w elevator), Mid-Rise (4-6 floors w elevator), High Rise (7+ floors), Mobile Home Pad, Shelter/Open-floor"</formula1>
    </dataValidation>
    <dataValidation type="list" allowBlank="1" showInputMessage="1" showErrorMessage="1" sqref="F8:F21">
      <formula1>"New Construction,Rehab,Acquisition"</formula1>
    </dataValidation>
    <dataValidation type="list" allowBlank="1" showInputMessage="1" showErrorMessage="1" sqref="G8:G21">
      <formula1>"Yes,No"</formula1>
    </dataValidation>
  </dataValidations>
  <pageMargins left="0.7" right="0.7" top="0.75" bottom="0.75" header="0.3" footer="0.3"/>
  <pageSetup scale="78" orientation="landscape" r:id="rId2"/>
  <headerFooter>
    <oddFooter>&amp;LForm 2A
Building Information&amp;CCFA Forms&amp;REdition: 2015
Version: 1.1</oddFooter>
  </headerFooter>
</worksheet>
</file>

<file path=xl/worksheets/sheet5.xml><?xml version="1.0" encoding="utf-8"?>
<worksheet xmlns="http://schemas.openxmlformats.org/spreadsheetml/2006/main" xmlns:r="http://schemas.openxmlformats.org/officeDocument/2006/relationships">
  <sheetPr>
    <pageSetUpPr fitToPage="1"/>
  </sheetPr>
  <dimension ref="B11:P35"/>
  <sheetViews>
    <sheetView showGridLines="0" topLeftCell="B4" zoomScaleNormal="100" workbookViewId="0">
      <selection activeCell="G28" sqref="G28"/>
    </sheetView>
  </sheetViews>
  <sheetFormatPr defaultColWidth="9.1796875" defaultRowHeight="14.5"/>
  <cols>
    <col min="1" max="2" width="1.7265625" style="854" customWidth="1"/>
    <col min="3" max="3" width="14.26953125" style="854" customWidth="1"/>
    <col min="4" max="6" width="9.1796875" style="854"/>
    <col min="7" max="7" width="9.81640625" style="854" customWidth="1"/>
    <col min="8" max="8" width="10.1796875" style="854" customWidth="1"/>
    <col min="9" max="9" width="9.1796875" style="854"/>
    <col min="10" max="10" width="10.1796875" style="854" bestFit="1" customWidth="1"/>
    <col min="11" max="11" width="10" style="854" customWidth="1"/>
    <col min="12" max="12" width="0.7265625" style="854" customWidth="1"/>
    <col min="13" max="13" width="9" style="854" bestFit="1" customWidth="1"/>
    <col min="14" max="15" width="9.1796875" style="854"/>
    <col min="16" max="16" width="1.7265625" style="854" customWidth="1"/>
    <col min="17" max="16384" width="9.1796875" style="854"/>
  </cols>
  <sheetData>
    <row r="11" spans="2:16" ht="15" thickBot="1"/>
    <row r="12" spans="2:16" ht="9" customHeight="1">
      <c r="B12" s="356"/>
      <c r="C12" s="935"/>
      <c r="D12" s="935"/>
      <c r="E12" s="935"/>
      <c r="F12" s="935"/>
      <c r="G12" s="935"/>
      <c r="H12" s="935"/>
      <c r="I12" s="935"/>
      <c r="J12" s="935"/>
      <c r="K12" s="935"/>
      <c r="L12" s="935"/>
      <c r="M12" s="935"/>
      <c r="N12" s="935"/>
      <c r="O12" s="935"/>
      <c r="P12" s="936"/>
    </row>
    <row r="13" spans="2:16" ht="18.5">
      <c r="B13" s="8"/>
      <c r="C13" s="1866" t="s">
        <v>62</v>
      </c>
      <c r="D13" s="1866"/>
      <c r="E13" s="1866"/>
      <c r="F13" s="1866"/>
      <c r="G13" s="1866"/>
      <c r="H13" s="1866"/>
      <c r="I13" s="1866"/>
      <c r="J13" s="1866"/>
      <c r="K13" s="1866"/>
      <c r="L13" s="1866"/>
      <c r="M13" s="1866"/>
      <c r="N13" s="1866"/>
      <c r="O13" s="1866"/>
      <c r="P13" s="7"/>
    </row>
    <row r="14" spans="2:16" ht="15" customHeight="1">
      <c r="B14" s="8"/>
      <c r="C14" s="5"/>
      <c r="D14" s="5"/>
      <c r="E14" s="937"/>
      <c r="F14" s="937"/>
      <c r="G14" s="937"/>
      <c r="H14" s="937"/>
      <c r="I14" s="937"/>
      <c r="J14" s="937"/>
      <c r="K14" s="5"/>
      <c r="L14" s="5"/>
      <c r="M14" s="5"/>
      <c r="N14" s="5"/>
      <c r="O14" s="5"/>
      <c r="P14" s="7"/>
    </row>
    <row r="15" spans="2:16">
      <c r="B15" s="248"/>
      <c r="C15" s="938" t="s">
        <v>1</v>
      </c>
      <c r="D15" s="939" t="str">
        <f>IF('1A'!G5="","Enter Project Name on Form 1A",'1A'!G5)</f>
        <v>Enter Project Name on Form 1A</v>
      </c>
      <c r="E15" s="940"/>
      <c r="F15" s="939"/>
      <c r="G15" s="939"/>
      <c r="H15" s="939"/>
      <c r="I15" s="939"/>
      <c r="J15" s="255"/>
      <c r="K15" s="255"/>
      <c r="L15" s="255"/>
      <c r="M15" s="249"/>
      <c r="N15" s="249"/>
      <c r="O15" s="249"/>
      <c r="P15" s="250"/>
    </row>
    <row r="16" spans="2:16" s="934" customFormat="1" ht="22.5" customHeight="1" thickBot="1">
      <c r="B16" s="248"/>
      <c r="C16" s="941"/>
      <c r="D16" s="941"/>
      <c r="E16" s="941"/>
      <c r="F16" s="941"/>
      <c r="G16" s="941"/>
      <c r="H16" s="941"/>
      <c r="I16" s="941"/>
      <c r="J16" s="941"/>
      <c r="K16" s="941"/>
      <c r="L16" s="941"/>
      <c r="M16" s="249"/>
      <c r="N16" s="249"/>
      <c r="O16" s="249"/>
      <c r="P16" s="250"/>
    </row>
    <row r="17" spans="2:16" ht="15" thickBot="1">
      <c r="B17" s="248"/>
      <c r="C17" s="941"/>
      <c r="D17" s="1621" t="s">
        <v>64</v>
      </c>
      <c r="E17" s="1583"/>
      <c r="F17" s="1583"/>
      <c r="G17" s="1583"/>
      <c r="H17" s="1583"/>
      <c r="I17" s="1583"/>
      <c r="J17" s="1583"/>
      <c r="K17" s="1584"/>
      <c r="L17" s="1585"/>
      <c r="M17" s="1868" t="s">
        <v>65</v>
      </c>
      <c r="N17" s="1869"/>
      <c r="O17" s="1586" t="s">
        <v>66</v>
      </c>
      <c r="P17" s="4"/>
    </row>
    <row r="18" spans="2:16" ht="60.75" customHeight="1" thickBot="1">
      <c r="B18" s="248"/>
      <c r="C18" s="941"/>
      <c r="D18" s="1870" t="s">
        <v>67</v>
      </c>
      <c r="E18" s="1875" t="s">
        <v>72</v>
      </c>
      <c r="F18" s="1875" t="s">
        <v>73</v>
      </c>
      <c r="G18" s="1875" t="s">
        <v>59</v>
      </c>
      <c r="H18" s="1875" t="s">
        <v>74</v>
      </c>
      <c r="I18" s="1875" t="s">
        <v>75</v>
      </c>
      <c r="J18" s="1877" t="s">
        <v>76</v>
      </c>
      <c r="K18" s="1875" t="s">
        <v>77</v>
      </c>
      <c r="L18" s="1587"/>
      <c r="M18" s="1872" t="s">
        <v>68</v>
      </c>
      <c r="N18" s="1874" t="s">
        <v>69</v>
      </c>
      <c r="O18" s="1867" t="s">
        <v>70</v>
      </c>
      <c r="P18" s="4"/>
    </row>
    <row r="19" spans="2:16" ht="15" thickBot="1">
      <c r="B19" s="8"/>
      <c r="C19" s="1595" t="s">
        <v>71</v>
      </c>
      <c r="D19" s="1871"/>
      <c r="E19" s="1876"/>
      <c r="F19" s="1876"/>
      <c r="G19" s="1876"/>
      <c r="H19" s="1876"/>
      <c r="I19" s="1876"/>
      <c r="J19" s="1878"/>
      <c r="K19" s="1876"/>
      <c r="L19" s="1596"/>
      <c r="M19" s="1873"/>
      <c r="N19" s="1874"/>
      <c r="O19" s="1867"/>
      <c r="P19" s="942"/>
    </row>
    <row r="20" spans="2:16">
      <c r="B20" s="943"/>
      <c r="C20" s="1582">
        <f>'2A'!C8</f>
        <v>1</v>
      </c>
      <c r="D20" s="1597"/>
      <c r="E20" s="1598"/>
      <c r="F20" s="1599"/>
      <c r="G20" s="1599"/>
      <c r="H20" s="1599"/>
      <c r="I20" s="1599"/>
      <c r="J20" s="1622"/>
      <c r="K20" s="1625">
        <f>SUM(E20:J20)</f>
        <v>0</v>
      </c>
      <c r="L20" s="1600"/>
      <c r="M20" s="1601"/>
      <c r="N20" s="1602"/>
      <c r="O20" s="1617">
        <f>K20+N20</f>
        <v>0</v>
      </c>
      <c r="P20" s="7"/>
    </row>
    <row r="21" spans="2:16">
      <c r="B21" s="943"/>
      <c r="C21" s="944">
        <v>2</v>
      </c>
      <c r="D21" s="1603"/>
      <c r="E21" s="1604"/>
      <c r="F21" s="1605"/>
      <c r="G21" s="1605"/>
      <c r="H21" s="1605"/>
      <c r="I21" s="1605"/>
      <c r="J21" s="1623"/>
      <c r="K21" s="1626">
        <f t="shared" ref="K21:K33" si="0">SUM(E21:J21)</f>
        <v>0</v>
      </c>
      <c r="L21" s="1606"/>
      <c r="M21" s="1607"/>
      <c r="N21" s="1608"/>
      <c r="O21" s="1618">
        <f t="shared" ref="O21:O33" si="1">K21+N21</f>
        <v>0</v>
      </c>
      <c r="P21" s="7"/>
    </row>
    <row r="22" spans="2:16">
      <c r="B22" s="943"/>
      <c r="C22" s="944">
        <v>3</v>
      </c>
      <c r="D22" s="1603"/>
      <c r="E22" s="1604"/>
      <c r="F22" s="1605"/>
      <c r="G22" s="1605"/>
      <c r="H22" s="1605"/>
      <c r="I22" s="1605"/>
      <c r="J22" s="1623"/>
      <c r="K22" s="1626">
        <f t="shared" si="0"/>
        <v>0</v>
      </c>
      <c r="L22" s="1606"/>
      <c r="M22" s="1607"/>
      <c r="N22" s="1608"/>
      <c r="O22" s="1618">
        <f t="shared" si="1"/>
        <v>0</v>
      </c>
      <c r="P22" s="7"/>
    </row>
    <row r="23" spans="2:16">
      <c r="B23" s="943"/>
      <c r="C23" s="944">
        <v>4</v>
      </c>
      <c r="D23" s="1609"/>
      <c r="E23" s="1610"/>
      <c r="F23" s="1611"/>
      <c r="G23" s="1611"/>
      <c r="H23" s="1611"/>
      <c r="I23" s="1611"/>
      <c r="J23" s="1608"/>
      <c r="K23" s="1626">
        <f t="shared" si="0"/>
        <v>0</v>
      </c>
      <c r="L23" s="1606"/>
      <c r="M23" s="1607"/>
      <c r="N23" s="1608"/>
      <c r="O23" s="1618">
        <f t="shared" si="1"/>
        <v>0</v>
      </c>
      <c r="P23" s="7"/>
    </row>
    <row r="24" spans="2:16">
      <c r="B24" s="943"/>
      <c r="C24" s="944">
        <v>5</v>
      </c>
      <c r="D24" s="1603"/>
      <c r="E24" s="1604"/>
      <c r="F24" s="1605"/>
      <c r="G24" s="1605"/>
      <c r="H24" s="1605"/>
      <c r="I24" s="1605"/>
      <c r="J24" s="1623"/>
      <c r="K24" s="1626">
        <f t="shared" si="0"/>
        <v>0</v>
      </c>
      <c r="L24" s="1606"/>
      <c r="M24" s="1607"/>
      <c r="N24" s="1608"/>
      <c r="O24" s="1618">
        <f t="shared" si="1"/>
        <v>0</v>
      </c>
      <c r="P24" s="7"/>
    </row>
    <row r="25" spans="2:16">
      <c r="B25" s="943"/>
      <c r="C25" s="944">
        <v>6</v>
      </c>
      <c r="D25" s="1609"/>
      <c r="E25" s="1610"/>
      <c r="F25" s="1611"/>
      <c r="G25" s="1611"/>
      <c r="H25" s="1611"/>
      <c r="I25" s="1611"/>
      <c r="J25" s="1608"/>
      <c r="K25" s="1626">
        <f t="shared" si="0"/>
        <v>0</v>
      </c>
      <c r="L25" s="1606"/>
      <c r="M25" s="1607"/>
      <c r="N25" s="1608"/>
      <c r="O25" s="1618">
        <f t="shared" si="1"/>
        <v>0</v>
      </c>
      <c r="P25" s="7"/>
    </row>
    <row r="26" spans="2:16">
      <c r="B26" s="943"/>
      <c r="C26" s="1588">
        <v>7</v>
      </c>
      <c r="D26" s="1603"/>
      <c r="E26" s="1604"/>
      <c r="F26" s="1605"/>
      <c r="G26" s="1605"/>
      <c r="H26" s="1605"/>
      <c r="I26" s="1605"/>
      <c r="J26" s="1623"/>
      <c r="K26" s="1626">
        <f t="shared" si="0"/>
        <v>0</v>
      </c>
      <c r="L26" s="1606"/>
      <c r="M26" s="1607"/>
      <c r="N26" s="1608"/>
      <c r="O26" s="1618">
        <f t="shared" si="1"/>
        <v>0</v>
      </c>
      <c r="P26" s="7"/>
    </row>
    <row r="27" spans="2:16">
      <c r="B27" s="943"/>
      <c r="C27" s="944">
        <v>8</v>
      </c>
      <c r="D27" s="1609"/>
      <c r="E27" s="1610"/>
      <c r="F27" s="1611"/>
      <c r="G27" s="1611"/>
      <c r="H27" s="1611"/>
      <c r="I27" s="1611"/>
      <c r="J27" s="1608"/>
      <c r="K27" s="1626">
        <f t="shared" si="0"/>
        <v>0</v>
      </c>
      <c r="L27" s="1606"/>
      <c r="M27" s="1607"/>
      <c r="N27" s="1608"/>
      <c r="O27" s="1618">
        <f t="shared" si="1"/>
        <v>0</v>
      </c>
      <c r="P27" s="7"/>
    </row>
    <row r="28" spans="2:16">
      <c r="B28" s="943"/>
      <c r="C28" s="944">
        <v>9</v>
      </c>
      <c r="D28" s="1603"/>
      <c r="E28" s="1604"/>
      <c r="F28" s="1605"/>
      <c r="G28" s="1605"/>
      <c r="H28" s="1605"/>
      <c r="I28" s="1605"/>
      <c r="J28" s="1623"/>
      <c r="K28" s="1626">
        <f t="shared" si="0"/>
        <v>0</v>
      </c>
      <c r="L28" s="1606"/>
      <c r="M28" s="1607"/>
      <c r="N28" s="1608"/>
      <c r="O28" s="1618">
        <f t="shared" si="1"/>
        <v>0</v>
      </c>
      <c r="P28" s="7"/>
    </row>
    <row r="29" spans="2:16">
      <c r="B29" s="943"/>
      <c r="C29" s="944">
        <v>10</v>
      </c>
      <c r="D29" s="1609"/>
      <c r="E29" s="1610"/>
      <c r="F29" s="1611"/>
      <c r="G29" s="1611"/>
      <c r="H29" s="1611"/>
      <c r="I29" s="1611"/>
      <c r="J29" s="1608"/>
      <c r="K29" s="1626">
        <f t="shared" si="0"/>
        <v>0</v>
      </c>
      <c r="L29" s="1606"/>
      <c r="M29" s="1607"/>
      <c r="N29" s="1608"/>
      <c r="O29" s="1618">
        <f t="shared" si="1"/>
        <v>0</v>
      </c>
      <c r="P29" s="7"/>
    </row>
    <row r="30" spans="2:16">
      <c r="B30" s="943"/>
      <c r="C30" s="944">
        <v>11</v>
      </c>
      <c r="D30" s="1603"/>
      <c r="E30" s="1604"/>
      <c r="F30" s="1605"/>
      <c r="G30" s="1605"/>
      <c r="H30" s="1605"/>
      <c r="I30" s="1605"/>
      <c r="J30" s="1623"/>
      <c r="K30" s="1626">
        <f t="shared" si="0"/>
        <v>0</v>
      </c>
      <c r="L30" s="1606"/>
      <c r="M30" s="1607"/>
      <c r="N30" s="1608"/>
      <c r="O30" s="1618">
        <f t="shared" si="1"/>
        <v>0</v>
      </c>
      <c r="P30" s="7"/>
    </row>
    <row r="31" spans="2:16">
      <c r="B31" s="943"/>
      <c r="C31" s="944">
        <v>12</v>
      </c>
      <c r="D31" s="1609"/>
      <c r="E31" s="1610"/>
      <c r="F31" s="1611"/>
      <c r="G31" s="1611"/>
      <c r="H31" s="1611"/>
      <c r="I31" s="1611"/>
      <c r="J31" s="1608"/>
      <c r="K31" s="1626">
        <f t="shared" si="0"/>
        <v>0</v>
      </c>
      <c r="L31" s="1606"/>
      <c r="M31" s="1607"/>
      <c r="N31" s="1608"/>
      <c r="O31" s="1618">
        <f t="shared" si="1"/>
        <v>0</v>
      </c>
      <c r="P31" s="7"/>
    </row>
    <row r="32" spans="2:16">
      <c r="B32" s="943"/>
      <c r="C32" s="1588">
        <v>13</v>
      </c>
      <c r="D32" s="1603"/>
      <c r="E32" s="1604"/>
      <c r="F32" s="1605"/>
      <c r="G32" s="1605"/>
      <c r="H32" s="1605"/>
      <c r="I32" s="1605"/>
      <c r="J32" s="1623"/>
      <c r="K32" s="1626">
        <f t="shared" si="0"/>
        <v>0</v>
      </c>
      <c r="L32" s="1606"/>
      <c r="M32" s="1607"/>
      <c r="N32" s="1608"/>
      <c r="O32" s="1618">
        <f t="shared" si="1"/>
        <v>0</v>
      </c>
      <c r="P32" s="7"/>
    </row>
    <row r="33" spans="2:16" ht="15" thickBot="1">
      <c r="B33" s="943"/>
      <c r="C33" s="1589">
        <v>14</v>
      </c>
      <c r="D33" s="1612"/>
      <c r="E33" s="1613"/>
      <c r="F33" s="1614"/>
      <c r="G33" s="1614"/>
      <c r="H33" s="1614"/>
      <c r="I33" s="1614"/>
      <c r="J33" s="1624"/>
      <c r="K33" s="1627">
        <f t="shared" si="0"/>
        <v>0</v>
      </c>
      <c r="L33" s="1606"/>
      <c r="M33" s="1615"/>
      <c r="N33" s="1616"/>
      <c r="O33" s="1619">
        <f t="shared" si="1"/>
        <v>0</v>
      </c>
      <c r="P33" s="7"/>
    </row>
    <row r="34" spans="2:16" ht="15.5" thickTop="1" thickBot="1">
      <c r="B34" s="943"/>
      <c r="C34" s="945" t="s">
        <v>78</v>
      </c>
      <c r="D34" s="1590"/>
      <c r="E34" s="1591">
        <f>SUM(E20:E33)</f>
        <v>0</v>
      </c>
      <c r="F34" s="1591">
        <f t="shared" ref="F34:J34" si="2">SUM(F20:F33)</f>
        <v>0</v>
      </c>
      <c r="G34" s="1591">
        <f t="shared" si="2"/>
        <v>0</v>
      </c>
      <c r="H34" s="1591">
        <f t="shared" si="2"/>
        <v>0</v>
      </c>
      <c r="I34" s="1591">
        <f t="shared" si="2"/>
        <v>0</v>
      </c>
      <c r="J34" s="1592">
        <f t="shared" si="2"/>
        <v>0</v>
      </c>
      <c r="K34" s="1628">
        <f>SUM(K20:K33)</f>
        <v>0</v>
      </c>
      <c r="L34" s="1593"/>
      <c r="M34" s="1594"/>
      <c r="N34" s="1592">
        <f>SUM(N20:N33)</f>
        <v>0</v>
      </c>
      <c r="O34" s="1620">
        <f>SUM(O20:O33)</f>
        <v>0</v>
      </c>
      <c r="P34" s="7"/>
    </row>
    <row r="35" spans="2:16" ht="9" customHeight="1" thickBot="1">
      <c r="B35" s="946"/>
      <c r="C35" s="10"/>
      <c r="D35" s="10"/>
      <c r="E35" s="10"/>
      <c r="F35" s="10"/>
      <c r="G35" s="10"/>
      <c r="H35" s="10"/>
      <c r="I35" s="10"/>
      <c r="J35" s="10"/>
      <c r="K35" s="10"/>
      <c r="L35" s="10"/>
      <c r="M35" s="947"/>
      <c r="N35" s="947"/>
      <c r="O35" s="947"/>
      <c r="P35" s="948"/>
    </row>
  </sheetData>
  <sheetProtection password="9F6B" sheet="1" objects="1" scenarios="1" formatCells="0" formatColumns="0" formatRows="0"/>
  <customSheetViews>
    <customSheetView guid="{1A40067C-0AC1-4C99-AB38-50E48336F373}" showGridLines="0" fitToPage="1" topLeftCell="B4">
      <selection activeCell="G28" sqref="G28"/>
      <pageMargins left="0.7" right="0.7" top="0.75" bottom="0.75" header="0.3" footer="0.3"/>
      <pageSetup scale="99" orientation="landscape" r:id="rId1"/>
      <headerFooter>
        <oddFooter>&amp;LForm 2B
Square Footage Details&amp;CCFA Forms&amp;REdition: 2015
Version: 1.1</oddFooter>
      </headerFooter>
    </customSheetView>
  </customSheetViews>
  <mergeCells count="13">
    <mergeCell ref="C13:O13"/>
    <mergeCell ref="O18:O19"/>
    <mergeCell ref="M17:N17"/>
    <mergeCell ref="D18:D19"/>
    <mergeCell ref="M18:M19"/>
    <mergeCell ref="N18:N19"/>
    <mergeCell ref="E18:E19"/>
    <mergeCell ref="F18:F19"/>
    <mergeCell ref="G18:G19"/>
    <mergeCell ref="H18:H19"/>
    <mergeCell ref="I18:I19"/>
    <mergeCell ref="J18:J19"/>
    <mergeCell ref="K18:K19"/>
  </mergeCells>
  <pageMargins left="0.7" right="0.7" top="0.75" bottom="0.75" header="0.3" footer="0.3"/>
  <pageSetup scale="99" orientation="landscape" r:id="rId2"/>
  <headerFooter>
    <oddFooter>&amp;LForm 2B
Square Footage Details&amp;CCFA Forms&amp;REdition: 2015
Version: 1.1</oddFooter>
  </headerFooter>
  <drawing r:id="rId3"/>
</worksheet>
</file>

<file path=xl/worksheets/sheet6.xml><?xml version="1.0" encoding="utf-8"?>
<worksheet xmlns="http://schemas.openxmlformats.org/spreadsheetml/2006/main" xmlns:r="http://schemas.openxmlformats.org/officeDocument/2006/relationships">
  <sheetPr>
    <tabColor rgb="FFFF0000"/>
  </sheetPr>
  <dimension ref="A1:D469"/>
  <sheetViews>
    <sheetView workbookViewId="0">
      <selection activeCell="F30" sqref="F30"/>
    </sheetView>
  </sheetViews>
  <sheetFormatPr defaultColWidth="9.1796875" defaultRowHeight="14.5"/>
  <cols>
    <col min="1" max="1" width="8.81640625" style="824" bestFit="1" customWidth="1"/>
    <col min="2" max="2" width="32.26953125" style="824" bestFit="1" customWidth="1"/>
    <col min="3" max="3" width="8.81640625" style="824" customWidth="1"/>
    <col min="4" max="4" width="17" style="824" bestFit="1" customWidth="1"/>
    <col min="5" max="16384" width="9.1796875" style="824"/>
  </cols>
  <sheetData>
    <row r="1" spans="1:4">
      <c r="A1" s="824" t="s">
        <v>1376</v>
      </c>
      <c r="B1" s="824" t="s">
        <v>1377</v>
      </c>
      <c r="C1" s="824" t="s">
        <v>1378</v>
      </c>
      <c r="D1" s="824" t="s">
        <v>1379</v>
      </c>
    </row>
    <row r="2" spans="1:4">
      <c r="A2" s="971">
        <v>1.1000000000000001</v>
      </c>
      <c r="B2" s="972" t="s">
        <v>1112</v>
      </c>
      <c r="C2" s="824" t="s">
        <v>1380</v>
      </c>
      <c r="D2" s="824" t="s">
        <v>29</v>
      </c>
    </row>
    <row r="3" spans="1:4">
      <c r="A3" s="973">
        <v>1.2</v>
      </c>
      <c r="B3" s="974" t="s">
        <v>1258</v>
      </c>
      <c r="C3" s="824" t="s">
        <v>1380</v>
      </c>
      <c r="D3" s="824" t="s">
        <v>29</v>
      </c>
    </row>
    <row r="4" spans="1:4">
      <c r="A4" s="983">
        <v>2.1</v>
      </c>
      <c r="B4" s="972" t="s">
        <v>1112</v>
      </c>
      <c r="C4" s="824" t="s">
        <v>1380</v>
      </c>
      <c r="D4" s="824" t="s">
        <v>29</v>
      </c>
    </row>
    <row r="5" spans="1:4">
      <c r="A5" s="984">
        <v>2.2000000000000002</v>
      </c>
      <c r="B5" s="985" t="s">
        <v>1270</v>
      </c>
      <c r="C5" s="824" t="s">
        <v>1380</v>
      </c>
      <c r="D5" s="824" t="s">
        <v>29</v>
      </c>
    </row>
    <row r="6" spans="1:4">
      <c r="A6" s="984">
        <v>2.2999999999999998</v>
      </c>
      <c r="B6" s="985" t="s">
        <v>1112</v>
      </c>
      <c r="C6" s="824" t="s">
        <v>1380</v>
      </c>
      <c r="D6" s="824" t="s">
        <v>29</v>
      </c>
    </row>
    <row r="7" spans="1:4">
      <c r="A7" s="984">
        <v>2.4</v>
      </c>
      <c r="B7" s="985" t="s">
        <v>1259</v>
      </c>
      <c r="C7" s="824" t="s">
        <v>1380</v>
      </c>
      <c r="D7" s="824" t="s">
        <v>29</v>
      </c>
    </row>
    <row r="8" spans="1:4">
      <c r="A8" s="984">
        <v>2.5</v>
      </c>
      <c r="B8" s="985" t="s">
        <v>1381</v>
      </c>
      <c r="C8" s="824" t="s">
        <v>1380</v>
      </c>
      <c r="D8" s="824" t="s">
        <v>29</v>
      </c>
    </row>
    <row r="9" spans="1:4">
      <c r="A9" s="984">
        <v>2.6</v>
      </c>
      <c r="B9" s="985" t="s">
        <v>1260</v>
      </c>
      <c r="C9" s="824" t="s">
        <v>1380</v>
      </c>
      <c r="D9" s="824" t="s">
        <v>29</v>
      </c>
    </row>
    <row r="10" spans="1:4">
      <c r="A10" s="987" t="s">
        <v>1240</v>
      </c>
      <c r="B10" s="985" t="s">
        <v>1382</v>
      </c>
      <c r="C10" s="824" t="s">
        <v>1380</v>
      </c>
      <c r="D10" s="824" t="s">
        <v>29</v>
      </c>
    </row>
    <row r="11" spans="1:4">
      <c r="A11" s="984" t="s">
        <v>1221</v>
      </c>
      <c r="B11" s="985" t="s">
        <v>1383</v>
      </c>
      <c r="C11" s="824" t="s">
        <v>1380</v>
      </c>
      <c r="D11" s="824" t="s">
        <v>29</v>
      </c>
    </row>
    <row r="12" spans="1:4">
      <c r="A12" s="984">
        <v>2.8</v>
      </c>
      <c r="B12" s="985" t="s">
        <v>1263</v>
      </c>
      <c r="C12" s="824" t="s">
        <v>1380</v>
      </c>
      <c r="D12" s="824" t="s">
        <v>29</v>
      </c>
    </row>
    <row r="13" spans="1:4">
      <c r="A13" s="984">
        <v>2.9</v>
      </c>
      <c r="B13" s="985" t="s">
        <v>1261</v>
      </c>
      <c r="C13" s="824" t="s">
        <v>1380</v>
      </c>
      <c r="D13" s="824" t="s">
        <v>29</v>
      </c>
    </row>
    <row r="14" spans="1:4">
      <c r="A14" s="990" t="s">
        <v>1217</v>
      </c>
      <c r="B14" s="974" t="s">
        <v>1260</v>
      </c>
      <c r="C14" s="824" t="s">
        <v>1380</v>
      </c>
      <c r="D14" s="824" t="s">
        <v>29</v>
      </c>
    </row>
    <row r="15" spans="1:4">
      <c r="A15" s="983" t="s">
        <v>1213</v>
      </c>
      <c r="B15" s="972" t="s">
        <v>1112</v>
      </c>
      <c r="C15" s="824" t="s">
        <v>1380</v>
      </c>
      <c r="D15" s="824" t="s">
        <v>29</v>
      </c>
    </row>
    <row r="16" spans="1:4">
      <c r="A16" s="984" t="s">
        <v>1211</v>
      </c>
      <c r="B16" s="985" t="s">
        <v>1112</v>
      </c>
      <c r="C16" s="824" t="s">
        <v>1380</v>
      </c>
      <c r="D16" s="824" t="s">
        <v>29</v>
      </c>
    </row>
    <row r="17" spans="1:4">
      <c r="A17" s="984" t="s">
        <v>1209</v>
      </c>
      <c r="B17" s="991" t="s">
        <v>1208</v>
      </c>
      <c r="C17" s="824" t="s">
        <v>1380</v>
      </c>
      <c r="D17" s="824" t="s">
        <v>29</v>
      </c>
    </row>
    <row r="18" spans="1:4">
      <c r="A18" s="984" t="s">
        <v>1207</v>
      </c>
      <c r="B18" s="985" t="s">
        <v>1259</v>
      </c>
      <c r="C18" s="824" t="s">
        <v>1380</v>
      </c>
      <c r="D18" s="824" t="s">
        <v>29</v>
      </c>
    </row>
    <row r="19" spans="1:4">
      <c r="A19" s="984" t="s">
        <v>1206</v>
      </c>
      <c r="B19" s="985" t="s">
        <v>1256</v>
      </c>
      <c r="C19" s="824" t="s">
        <v>1380</v>
      </c>
      <c r="D19" s="824" t="s">
        <v>29</v>
      </c>
    </row>
    <row r="20" spans="1:4">
      <c r="A20" s="984" t="s">
        <v>1204</v>
      </c>
      <c r="B20" s="991" t="s">
        <v>1202</v>
      </c>
      <c r="C20" s="824" t="s">
        <v>1380</v>
      </c>
      <c r="D20" s="824" t="s">
        <v>29</v>
      </c>
    </row>
    <row r="21" spans="1:4">
      <c r="A21" s="984" t="s">
        <v>1201</v>
      </c>
      <c r="B21" s="985" t="s">
        <v>1262</v>
      </c>
      <c r="C21" s="824" t="s">
        <v>1380</v>
      </c>
      <c r="D21" s="824" t="s">
        <v>29</v>
      </c>
    </row>
    <row r="22" spans="1:4">
      <c r="A22" s="984" t="s">
        <v>1199</v>
      </c>
      <c r="B22" s="974" t="s">
        <v>1112</v>
      </c>
      <c r="C22" s="824" t="s">
        <v>1380</v>
      </c>
      <c r="D22" s="824" t="s">
        <v>29</v>
      </c>
    </row>
    <row r="23" spans="1:4">
      <c r="A23" s="992" t="s">
        <v>1195</v>
      </c>
      <c r="B23" s="993" t="s">
        <v>1112</v>
      </c>
      <c r="C23" s="824" t="s">
        <v>1380</v>
      </c>
      <c r="D23" s="824" t="s">
        <v>29</v>
      </c>
    </row>
    <row r="24" spans="1:4">
      <c r="A24" s="994" t="s">
        <v>1194</v>
      </c>
      <c r="B24" s="995" t="s">
        <v>1262</v>
      </c>
      <c r="C24" s="824" t="s">
        <v>1380</v>
      </c>
      <c r="D24" s="824" t="s">
        <v>29</v>
      </c>
    </row>
    <row r="25" spans="1:4">
      <c r="A25" s="994" t="s">
        <v>1193</v>
      </c>
      <c r="B25" s="996" t="s">
        <v>1264</v>
      </c>
      <c r="C25" s="824" t="s">
        <v>1380</v>
      </c>
      <c r="D25" s="824" t="s">
        <v>29</v>
      </c>
    </row>
    <row r="26" spans="1:4">
      <c r="A26" s="1000" t="s">
        <v>1189</v>
      </c>
      <c r="B26" s="1001" t="s">
        <v>1112</v>
      </c>
      <c r="C26" s="824" t="s">
        <v>1380</v>
      </c>
      <c r="D26" s="824" t="s">
        <v>29</v>
      </c>
    </row>
    <row r="27" spans="1:4">
      <c r="A27" s="1002" t="s">
        <v>1233</v>
      </c>
      <c r="B27" s="1003" t="s">
        <v>1382</v>
      </c>
      <c r="C27" s="824" t="s">
        <v>1380</v>
      </c>
      <c r="D27" s="824" t="s">
        <v>29</v>
      </c>
    </row>
    <row r="28" spans="1:4">
      <c r="A28" s="1004" t="s">
        <v>1188</v>
      </c>
      <c r="B28" s="1003" t="s">
        <v>1384</v>
      </c>
      <c r="C28" s="824" t="s">
        <v>1380</v>
      </c>
      <c r="D28" s="824" t="s">
        <v>29</v>
      </c>
    </row>
    <row r="29" spans="1:4">
      <c r="A29" s="1002" t="s">
        <v>1234</v>
      </c>
      <c r="B29" s="1003" t="s">
        <v>1382</v>
      </c>
      <c r="C29" s="824" t="s">
        <v>1380</v>
      </c>
      <c r="D29" s="824" t="s">
        <v>29</v>
      </c>
    </row>
    <row r="30" spans="1:4">
      <c r="A30" s="1004" t="s">
        <v>1187</v>
      </c>
      <c r="B30" s="1003" t="s">
        <v>1112</v>
      </c>
      <c r="C30" s="824" t="s">
        <v>1380</v>
      </c>
      <c r="D30" s="824" t="s">
        <v>29</v>
      </c>
    </row>
    <row r="31" spans="1:4">
      <c r="A31" s="1004" t="s">
        <v>1185</v>
      </c>
      <c r="B31" s="1005" t="s">
        <v>1183</v>
      </c>
      <c r="C31" s="824" t="s">
        <v>1380</v>
      </c>
      <c r="D31" s="824" t="s">
        <v>29</v>
      </c>
    </row>
    <row r="32" spans="1:4">
      <c r="A32" s="1004" t="s">
        <v>1182</v>
      </c>
      <c r="B32" s="1003" t="s">
        <v>1260</v>
      </c>
      <c r="C32" s="824" t="s">
        <v>1380</v>
      </c>
      <c r="D32" s="824" t="s">
        <v>29</v>
      </c>
    </row>
    <row r="33" spans="1:4">
      <c r="A33" s="1004" t="s">
        <v>1180</v>
      </c>
      <c r="B33" s="1003" t="s">
        <v>1112</v>
      </c>
      <c r="C33" s="824" t="s">
        <v>1380</v>
      </c>
      <c r="D33" s="824" t="s">
        <v>29</v>
      </c>
    </row>
    <row r="34" spans="1:4">
      <c r="A34" s="1004" t="s">
        <v>1178</v>
      </c>
      <c r="B34" s="1003" t="s">
        <v>1112</v>
      </c>
      <c r="C34" s="824" t="s">
        <v>1380</v>
      </c>
      <c r="D34" s="824" t="s">
        <v>29</v>
      </c>
    </row>
    <row r="35" spans="1:4">
      <c r="A35" s="1002" t="s">
        <v>1235</v>
      </c>
      <c r="B35" s="1003" t="s">
        <v>1382</v>
      </c>
      <c r="C35" s="824" t="s">
        <v>1380</v>
      </c>
      <c r="D35" s="824" t="s">
        <v>29</v>
      </c>
    </row>
    <row r="36" spans="1:4">
      <c r="A36" s="1004" t="s">
        <v>1177</v>
      </c>
      <c r="B36" s="1003" t="s">
        <v>1254</v>
      </c>
      <c r="C36" s="824" t="s">
        <v>1380</v>
      </c>
      <c r="D36" s="824" t="s">
        <v>29</v>
      </c>
    </row>
    <row r="37" spans="1:4">
      <c r="A37" s="1004" t="s">
        <v>1176</v>
      </c>
      <c r="B37" s="1003" t="s">
        <v>1265</v>
      </c>
      <c r="C37" s="824" t="s">
        <v>1380</v>
      </c>
      <c r="D37" s="824" t="s">
        <v>29</v>
      </c>
    </row>
    <row r="38" spans="1:4">
      <c r="A38" s="1004" t="s">
        <v>1174</v>
      </c>
      <c r="B38" s="1003" t="s">
        <v>1255</v>
      </c>
      <c r="C38" s="824" t="s">
        <v>1380</v>
      </c>
      <c r="D38" s="824" t="s">
        <v>29</v>
      </c>
    </row>
    <row r="39" spans="1:4">
      <c r="A39" s="1004" t="s">
        <v>1173</v>
      </c>
      <c r="B39" s="1003" t="s">
        <v>1112</v>
      </c>
      <c r="C39" s="824" t="s">
        <v>1380</v>
      </c>
      <c r="D39" s="824" t="s">
        <v>29</v>
      </c>
    </row>
    <row r="40" spans="1:4">
      <c r="A40" s="1004" t="s">
        <v>1171</v>
      </c>
      <c r="B40" s="1003" t="s">
        <v>1266</v>
      </c>
      <c r="C40" s="824" t="s">
        <v>1380</v>
      </c>
      <c r="D40" s="824" t="s">
        <v>29</v>
      </c>
    </row>
    <row r="41" spans="1:4">
      <c r="A41" s="1004">
        <v>5.1100000000000003</v>
      </c>
      <c r="B41" s="1003" t="s">
        <v>1382</v>
      </c>
      <c r="C41" s="824" t="s">
        <v>1380</v>
      </c>
      <c r="D41" s="824" t="s">
        <v>29</v>
      </c>
    </row>
    <row r="42" spans="1:4">
      <c r="A42" s="1004">
        <v>5.12</v>
      </c>
      <c r="B42" s="1003" t="s">
        <v>1382</v>
      </c>
      <c r="C42" s="824" t="s">
        <v>1380</v>
      </c>
      <c r="D42" s="824" t="s">
        <v>29</v>
      </c>
    </row>
    <row r="43" spans="1:4">
      <c r="A43" s="1006">
        <v>5.13</v>
      </c>
      <c r="B43" s="1007" t="s">
        <v>1382</v>
      </c>
      <c r="C43" s="824" t="s">
        <v>1380</v>
      </c>
      <c r="D43" s="824" t="s">
        <v>29</v>
      </c>
    </row>
    <row r="44" spans="1:4">
      <c r="A44" s="1000" t="s">
        <v>1168</v>
      </c>
      <c r="B44" s="1001" t="s">
        <v>1112</v>
      </c>
      <c r="C44" s="824" t="s">
        <v>1380</v>
      </c>
      <c r="D44" s="824" t="s">
        <v>29</v>
      </c>
    </row>
    <row r="45" spans="1:4">
      <c r="A45" s="1004" t="s">
        <v>1166</v>
      </c>
      <c r="B45" s="1003" t="s">
        <v>1112</v>
      </c>
      <c r="C45" s="824" t="s">
        <v>1380</v>
      </c>
      <c r="D45" s="824" t="s">
        <v>29</v>
      </c>
    </row>
    <row r="46" spans="1:4">
      <c r="A46" s="1004" t="s">
        <v>1164</v>
      </c>
      <c r="B46" s="1003" t="s">
        <v>1256</v>
      </c>
      <c r="C46" s="824" t="s">
        <v>1380</v>
      </c>
      <c r="D46" s="824" t="s">
        <v>29</v>
      </c>
    </row>
    <row r="47" spans="1:4">
      <c r="A47" s="1004" t="s">
        <v>1162</v>
      </c>
      <c r="B47" s="1003" t="s">
        <v>1257</v>
      </c>
      <c r="C47" s="824" t="s">
        <v>1380</v>
      </c>
      <c r="D47" s="824" t="s">
        <v>29</v>
      </c>
    </row>
    <row r="48" spans="1:4">
      <c r="A48" s="1004" t="s">
        <v>1160</v>
      </c>
      <c r="B48" s="1003" t="s">
        <v>1256</v>
      </c>
      <c r="C48" s="824" t="s">
        <v>1380</v>
      </c>
      <c r="D48" s="824" t="s">
        <v>29</v>
      </c>
    </row>
    <row r="49" spans="1:4">
      <c r="A49" s="1004" t="s">
        <v>1158</v>
      </c>
      <c r="B49" s="1003" t="s">
        <v>1256</v>
      </c>
      <c r="C49" s="824" t="s">
        <v>1380</v>
      </c>
      <c r="D49" s="824" t="s">
        <v>29</v>
      </c>
    </row>
    <row r="50" spans="1:4">
      <c r="A50" s="1004" t="s">
        <v>1156</v>
      </c>
      <c r="B50" s="1003" t="s">
        <v>1259</v>
      </c>
      <c r="C50" s="824" t="s">
        <v>1380</v>
      </c>
      <c r="D50" s="824" t="s">
        <v>29</v>
      </c>
    </row>
    <row r="51" spans="1:4">
      <c r="A51" s="1004" t="s">
        <v>1154</v>
      </c>
      <c r="B51" s="1003" t="s">
        <v>1259</v>
      </c>
      <c r="C51" s="824" t="s">
        <v>1380</v>
      </c>
      <c r="D51" s="824" t="s">
        <v>29</v>
      </c>
    </row>
    <row r="52" spans="1:4">
      <c r="A52" s="1006" t="s">
        <v>1152</v>
      </c>
      <c r="B52" s="1007" t="s">
        <v>1267</v>
      </c>
      <c r="C52" s="824" t="s">
        <v>1380</v>
      </c>
      <c r="D52" s="824" t="s">
        <v>29</v>
      </c>
    </row>
    <row r="53" spans="1:4">
      <c r="A53" s="1000" t="s">
        <v>1148</v>
      </c>
      <c r="B53" s="1001" t="s">
        <v>1112</v>
      </c>
      <c r="C53" s="824" t="s">
        <v>1380</v>
      </c>
      <c r="D53" s="824" t="s">
        <v>29</v>
      </c>
    </row>
    <row r="54" spans="1:4">
      <c r="A54" s="1004" t="s">
        <v>1146</v>
      </c>
      <c r="B54" s="1005" t="s">
        <v>1145</v>
      </c>
      <c r="C54" s="824" t="s">
        <v>1380</v>
      </c>
      <c r="D54" s="824" t="s">
        <v>29</v>
      </c>
    </row>
    <row r="55" spans="1:4">
      <c r="A55" s="1004" t="s">
        <v>1144</v>
      </c>
      <c r="B55" s="1003" t="s">
        <v>1268</v>
      </c>
      <c r="C55" s="824" t="s">
        <v>1380</v>
      </c>
      <c r="D55" s="824" t="s">
        <v>29</v>
      </c>
    </row>
    <row r="56" spans="1:4">
      <c r="A56" s="1004" t="s">
        <v>1142</v>
      </c>
      <c r="B56" s="1003" t="s">
        <v>1112</v>
      </c>
      <c r="C56" s="824" t="s">
        <v>1380</v>
      </c>
      <c r="D56" s="824" t="s">
        <v>29</v>
      </c>
    </row>
    <row r="57" spans="1:4">
      <c r="A57" s="1002" t="s">
        <v>1236</v>
      </c>
      <c r="B57" s="1003" t="s">
        <v>1382</v>
      </c>
      <c r="C57" s="824" t="s">
        <v>1380</v>
      </c>
      <c r="D57" s="824" t="s">
        <v>29</v>
      </c>
    </row>
    <row r="58" spans="1:4">
      <c r="A58" s="1004" t="s">
        <v>1141</v>
      </c>
      <c r="B58" s="1003" t="s">
        <v>1112</v>
      </c>
      <c r="C58" s="824" t="s">
        <v>1380</v>
      </c>
      <c r="D58" s="824" t="s">
        <v>29</v>
      </c>
    </row>
    <row r="59" spans="1:4">
      <c r="A59" s="1002" t="s">
        <v>1237</v>
      </c>
      <c r="B59" s="1003" t="s">
        <v>1382</v>
      </c>
      <c r="C59" s="824" t="s">
        <v>1380</v>
      </c>
      <c r="D59" s="824" t="s">
        <v>29</v>
      </c>
    </row>
    <row r="60" spans="1:4">
      <c r="A60" s="1004">
        <v>7.5</v>
      </c>
      <c r="B60" s="1003" t="s">
        <v>1112</v>
      </c>
      <c r="C60" s="824" t="s">
        <v>1380</v>
      </c>
      <c r="D60" s="824" t="s">
        <v>29</v>
      </c>
    </row>
    <row r="61" spans="1:4">
      <c r="A61" s="1004">
        <v>7.6</v>
      </c>
      <c r="B61" s="1003" t="s">
        <v>1112</v>
      </c>
      <c r="C61" s="824" t="s">
        <v>1380</v>
      </c>
      <c r="D61" s="824" t="s">
        <v>29</v>
      </c>
    </row>
    <row r="62" spans="1:4">
      <c r="A62" s="1004">
        <v>7.7</v>
      </c>
      <c r="B62" s="1003" t="s">
        <v>1112</v>
      </c>
      <c r="C62" s="824" t="s">
        <v>1380</v>
      </c>
      <c r="D62" s="824" t="s">
        <v>29</v>
      </c>
    </row>
    <row r="63" spans="1:4">
      <c r="A63" s="1004">
        <v>7.8</v>
      </c>
      <c r="B63" s="1003" t="s">
        <v>1112</v>
      </c>
      <c r="C63" s="824" t="s">
        <v>1380</v>
      </c>
      <c r="D63" s="824" t="s">
        <v>29</v>
      </c>
    </row>
    <row r="64" spans="1:4">
      <c r="A64" s="1016" t="s">
        <v>1136</v>
      </c>
      <c r="B64" s="1003" t="s">
        <v>1112</v>
      </c>
      <c r="C64" s="824" t="s">
        <v>1380</v>
      </c>
      <c r="D64" s="824" t="s">
        <v>29</v>
      </c>
    </row>
    <row r="65" spans="1:4">
      <c r="A65" s="1004" t="s">
        <v>1135</v>
      </c>
      <c r="B65" s="1003" t="s">
        <v>1112</v>
      </c>
      <c r="C65" s="824" t="s">
        <v>1380</v>
      </c>
      <c r="D65" s="824" t="s">
        <v>29</v>
      </c>
    </row>
    <row r="66" spans="1:4">
      <c r="A66" s="1004" t="s">
        <v>1133</v>
      </c>
      <c r="B66" s="1003" t="s">
        <v>1112</v>
      </c>
      <c r="C66" s="824" t="s">
        <v>1380</v>
      </c>
      <c r="D66" s="824" t="s">
        <v>29</v>
      </c>
    </row>
    <row r="67" spans="1:4">
      <c r="A67" s="1004" t="s">
        <v>1131</v>
      </c>
      <c r="B67" s="1003" t="s">
        <v>1112</v>
      </c>
      <c r="C67" s="824" t="s">
        <v>1380</v>
      </c>
      <c r="D67" s="824" t="s">
        <v>29</v>
      </c>
    </row>
    <row r="68" spans="1:4">
      <c r="A68" s="1004">
        <v>7.11</v>
      </c>
      <c r="B68" s="1003" t="s">
        <v>1112</v>
      </c>
      <c r="C68" s="824" t="s">
        <v>1380</v>
      </c>
      <c r="D68" s="824" t="s">
        <v>29</v>
      </c>
    </row>
    <row r="69" spans="1:4">
      <c r="A69" s="1004">
        <v>7.12</v>
      </c>
      <c r="B69" s="1003" t="s">
        <v>1112</v>
      </c>
      <c r="C69" s="824" t="s">
        <v>1380</v>
      </c>
      <c r="D69" s="824" t="s">
        <v>29</v>
      </c>
    </row>
    <row r="70" spans="1:4">
      <c r="A70" s="1004">
        <v>7.13</v>
      </c>
      <c r="B70" s="1003" t="s">
        <v>1385</v>
      </c>
      <c r="C70" s="824" t="s">
        <v>1380</v>
      </c>
      <c r="D70" s="824" t="s">
        <v>29</v>
      </c>
    </row>
    <row r="71" spans="1:4">
      <c r="A71" s="1004">
        <v>7.14</v>
      </c>
      <c r="B71" s="1003" t="s">
        <v>1112</v>
      </c>
      <c r="C71" s="824" t="s">
        <v>1380</v>
      </c>
      <c r="D71" s="824" t="s">
        <v>29</v>
      </c>
    </row>
    <row r="72" spans="1:4">
      <c r="A72" s="1004">
        <v>7.15</v>
      </c>
      <c r="B72" s="1003" t="s">
        <v>1112</v>
      </c>
      <c r="C72" s="824" t="s">
        <v>1380</v>
      </c>
      <c r="D72" s="824" t="s">
        <v>29</v>
      </c>
    </row>
    <row r="73" spans="1:4">
      <c r="A73" s="1004">
        <v>7.16</v>
      </c>
      <c r="B73" s="1003" t="s">
        <v>1112</v>
      </c>
      <c r="C73" s="824" t="s">
        <v>1380</v>
      </c>
      <c r="D73" s="824" t="s">
        <v>29</v>
      </c>
    </row>
    <row r="74" spans="1:4">
      <c r="A74" s="1006">
        <v>7.17</v>
      </c>
      <c r="B74" s="1007" t="s">
        <v>1269</v>
      </c>
      <c r="C74" s="824" t="s">
        <v>1380</v>
      </c>
      <c r="D74" s="824" t="s">
        <v>29</v>
      </c>
    </row>
    <row r="75" spans="1:4">
      <c r="A75" s="1000" t="s">
        <v>1118</v>
      </c>
      <c r="B75" s="1001" t="s">
        <v>1112</v>
      </c>
      <c r="C75" s="824" t="s">
        <v>1380</v>
      </c>
      <c r="D75" s="824" t="s">
        <v>29</v>
      </c>
    </row>
    <row r="76" spans="1:4">
      <c r="A76" s="1004" t="s">
        <v>1116</v>
      </c>
      <c r="B76" s="1003" t="s">
        <v>1112</v>
      </c>
      <c r="C76" s="824" t="s">
        <v>1380</v>
      </c>
      <c r="D76" s="824" t="s">
        <v>29</v>
      </c>
    </row>
    <row r="77" spans="1:4">
      <c r="A77" s="1004" t="s">
        <v>1114</v>
      </c>
      <c r="B77" s="1003" t="s">
        <v>1112</v>
      </c>
      <c r="C77" s="824" t="s">
        <v>1380</v>
      </c>
      <c r="D77" s="824" t="s">
        <v>29</v>
      </c>
    </row>
    <row r="78" spans="1:4">
      <c r="A78" s="1004" t="s">
        <v>1111</v>
      </c>
      <c r="B78" s="1003" t="s">
        <v>1269</v>
      </c>
      <c r="C78" s="824" t="s">
        <v>1380</v>
      </c>
      <c r="D78" s="824" t="s">
        <v>29</v>
      </c>
    </row>
    <row r="79" spans="1:4">
      <c r="A79" s="1006" t="s">
        <v>1109</v>
      </c>
      <c r="B79" s="1007" t="s">
        <v>1270</v>
      </c>
      <c r="C79" s="824" t="s">
        <v>1380</v>
      </c>
      <c r="D79" s="824" t="s">
        <v>29</v>
      </c>
    </row>
    <row r="80" spans="1:4">
      <c r="A80" s="971">
        <v>1.1000000000000001</v>
      </c>
      <c r="B80" s="972" t="s">
        <v>1112</v>
      </c>
      <c r="C80" s="1842" t="s">
        <v>1380</v>
      </c>
      <c r="D80" s="824" t="s">
        <v>1386</v>
      </c>
    </row>
    <row r="81" spans="1:4">
      <c r="A81" s="973">
        <v>1.2</v>
      </c>
      <c r="B81" s="974" t="s">
        <v>1258</v>
      </c>
      <c r="C81" s="1842" t="s">
        <v>1380</v>
      </c>
      <c r="D81" s="824" t="s">
        <v>1386</v>
      </c>
    </row>
    <row r="82" spans="1:4">
      <c r="A82" s="983">
        <v>2.1</v>
      </c>
      <c r="B82" s="972" t="s">
        <v>1112</v>
      </c>
      <c r="C82" s="1842" t="s">
        <v>1380</v>
      </c>
      <c r="D82" s="824" t="s">
        <v>1386</v>
      </c>
    </row>
    <row r="83" spans="1:4">
      <c r="A83" s="984">
        <v>2.2000000000000002</v>
      </c>
      <c r="B83" s="985" t="s">
        <v>1382</v>
      </c>
      <c r="C83" s="1842" t="s">
        <v>1380</v>
      </c>
      <c r="D83" s="824" t="s">
        <v>1386</v>
      </c>
    </row>
    <row r="84" spans="1:4">
      <c r="A84" s="984">
        <v>2.2999999999999998</v>
      </c>
      <c r="B84" s="985" t="s">
        <v>1112</v>
      </c>
      <c r="C84" s="1842" t="s">
        <v>1380</v>
      </c>
      <c r="D84" s="824" t="s">
        <v>1386</v>
      </c>
    </row>
    <row r="85" spans="1:4">
      <c r="A85" s="984">
        <v>2.4</v>
      </c>
      <c r="B85" s="985" t="s">
        <v>1259</v>
      </c>
      <c r="C85" s="1842" t="s">
        <v>1380</v>
      </c>
      <c r="D85" s="824" t="s">
        <v>1386</v>
      </c>
    </row>
    <row r="86" spans="1:4">
      <c r="A86" s="984">
        <v>2.5</v>
      </c>
      <c r="B86" s="985" t="s">
        <v>1381</v>
      </c>
      <c r="C86" s="1842" t="s">
        <v>1380</v>
      </c>
      <c r="D86" s="824" t="s">
        <v>1386</v>
      </c>
    </row>
    <row r="87" spans="1:4">
      <c r="A87" s="984">
        <v>2.6</v>
      </c>
      <c r="B87" s="985" t="s">
        <v>1260</v>
      </c>
      <c r="C87" s="1842" t="s">
        <v>1380</v>
      </c>
      <c r="D87" s="824" t="s">
        <v>1386</v>
      </c>
    </row>
    <row r="88" spans="1:4">
      <c r="A88" s="987" t="s">
        <v>1240</v>
      </c>
      <c r="B88" s="985" t="s">
        <v>1382</v>
      </c>
      <c r="C88" s="1842" t="s">
        <v>1380</v>
      </c>
      <c r="D88" s="824" t="s">
        <v>1386</v>
      </c>
    </row>
    <row r="89" spans="1:4">
      <c r="A89" s="984" t="s">
        <v>1221</v>
      </c>
      <c r="B89" s="985" t="s">
        <v>1383</v>
      </c>
      <c r="C89" s="1842" t="s">
        <v>1380</v>
      </c>
      <c r="D89" s="824" t="s">
        <v>1386</v>
      </c>
    </row>
    <row r="90" spans="1:4">
      <c r="A90" s="984">
        <v>2.8</v>
      </c>
      <c r="B90" s="985" t="s">
        <v>1263</v>
      </c>
      <c r="C90" s="1842" t="s">
        <v>1380</v>
      </c>
      <c r="D90" s="824" t="s">
        <v>1386</v>
      </c>
    </row>
    <row r="91" spans="1:4">
      <c r="A91" s="984">
        <v>2.9</v>
      </c>
      <c r="B91" s="985" t="s">
        <v>1261</v>
      </c>
      <c r="C91" s="1842" t="s">
        <v>1380</v>
      </c>
      <c r="D91" s="824" t="s">
        <v>1386</v>
      </c>
    </row>
    <row r="92" spans="1:4">
      <c r="A92" s="990" t="s">
        <v>1217</v>
      </c>
      <c r="B92" s="974" t="s">
        <v>1260</v>
      </c>
      <c r="C92" s="1842" t="s">
        <v>1380</v>
      </c>
      <c r="D92" s="824" t="s">
        <v>1386</v>
      </c>
    </row>
    <row r="93" spans="1:4">
      <c r="A93" s="983" t="s">
        <v>1213</v>
      </c>
      <c r="B93" s="972" t="s">
        <v>1112</v>
      </c>
      <c r="C93" s="1842" t="s">
        <v>1380</v>
      </c>
      <c r="D93" s="824" t="s">
        <v>1386</v>
      </c>
    </row>
    <row r="94" spans="1:4">
      <c r="A94" s="984" t="s">
        <v>1211</v>
      </c>
      <c r="B94" s="985" t="s">
        <v>1112</v>
      </c>
      <c r="C94" s="1842" t="s">
        <v>1380</v>
      </c>
      <c r="D94" s="824" t="s">
        <v>1386</v>
      </c>
    </row>
    <row r="95" spans="1:4">
      <c r="A95" s="984" t="s">
        <v>1209</v>
      </c>
      <c r="B95" s="991" t="s">
        <v>1208</v>
      </c>
      <c r="C95" s="1842" t="s">
        <v>1380</v>
      </c>
      <c r="D95" s="824" t="s">
        <v>1386</v>
      </c>
    </row>
    <row r="96" spans="1:4">
      <c r="A96" s="984" t="s">
        <v>1207</v>
      </c>
      <c r="B96" s="985" t="s">
        <v>1259</v>
      </c>
      <c r="C96" s="1842" t="s">
        <v>1380</v>
      </c>
      <c r="D96" s="824" t="s">
        <v>1386</v>
      </c>
    </row>
    <row r="97" spans="1:4">
      <c r="A97" s="984" t="s">
        <v>1206</v>
      </c>
      <c r="B97" s="985" t="s">
        <v>1256</v>
      </c>
      <c r="C97" s="1842" t="s">
        <v>1380</v>
      </c>
      <c r="D97" s="824" t="s">
        <v>1386</v>
      </c>
    </row>
    <row r="98" spans="1:4">
      <c r="A98" s="984" t="s">
        <v>1204</v>
      </c>
      <c r="B98" s="991" t="s">
        <v>1202</v>
      </c>
      <c r="C98" s="1842" t="s">
        <v>1380</v>
      </c>
      <c r="D98" s="824" t="s">
        <v>1386</v>
      </c>
    </row>
    <row r="99" spans="1:4">
      <c r="A99" s="984" t="s">
        <v>1201</v>
      </c>
      <c r="B99" s="985" t="s">
        <v>1262</v>
      </c>
      <c r="C99" s="1842" t="s">
        <v>1380</v>
      </c>
      <c r="D99" s="824" t="s">
        <v>1386</v>
      </c>
    </row>
    <row r="100" spans="1:4">
      <c r="A100" s="984" t="s">
        <v>1199</v>
      </c>
      <c r="B100" s="974" t="s">
        <v>1112</v>
      </c>
      <c r="C100" s="1842" t="s">
        <v>1380</v>
      </c>
      <c r="D100" s="824" t="s">
        <v>1386</v>
      </c>
    </row>
    <row r="101" spans="1:4">
      <c r="A101" s="992" t="s">
        <v>1195</v>
      </c>
      <c r="B101" s="993" t="s">
        <v>1112</v>
      </c>
      <c r="C101" s="1842" t="s">
        <v>1380</v>
      </c>
      <c r="D101" s="824" t="s">
        <v>1386</v>
      </c>
    </row>
    <row r="102" spans="1:4">
      <c r="A102" s="994" t="s">
        <v>1194</v>
      </c>
      <c r="B102" s="995" t="s">
        <v>1262</v>
      </c>
      <c r="C102" s="1842" t="s">
        <v>1380</v>
      </c>
      <c r="D102" s="824" t="s">
        <v>1386</v>
      </c>
    </row>
    <row r="103" spans="1:4">
      <c r="A103" s="994" t="s">
        <v>1193</v>
      </c>
      <c r="B103" s="996" t="s">
        <v>1264</v>
      </c>
      <c r="C103" s="1842" t="s">
        <v>1380</v>
      </c>
      <c r="D103" s="824" t="s">
        <v>1386</v>
      </c>
    </row>
    <row r="104" spans="1:4">
      <c r="A104" s="1000" t="s">
        <v>1189</v>
      </c>
      <c r="B104" s="1001" t="s">
        <v>1382</v>
      </c>
      <c r="C104" s="1842" t="s">
        <v>1380</v>
      </c>
      <c r="D104" s="824" t="s">
        <v>1386</v>
      </c>
    </row>
    <row r="105" spans="1:4">
      <c r="A105" s="1002" t="s">
        <v>1233</v>
      </c>
      <c r="B105" s="1003" t="s">
        <v>1112</v>
      </c>
      <c r="C105" s="1842" t="s">
        <v>1380</v>
      </c>
      <c r="D105" s="824" t="s">
        <v>1386</v>
      </c>
    </row>
    <row r="106" spans="1:4">
      <c r="A106" s="1004" t="s">
        <v>1188</v>
      </c>
      <c r="B106" s="1003" t="s">
        <v>1382</v>
      </c>
      <c r="C106" s="1842" t="s">
        <v>1380</v>
      </c>
      <c r="D106" s="824" t="s">
        <v>1386</v>
      </c>
    </row>
    <row r="107" spans="1:4">
      <c r="A107" s="1002" t="s">
        <v>1234</v>
      </c>
      <c r="B107" s="1003" t="s">
        <v>1259</v>
      </c>
      <c r="C107" s="1842" t="s">
        <v>1380</v>
      </c>
      <c r="D107" s="824" t="s">
        <v>1386</v>
      </c>
    </row>
    <row r="108" spans="1:4">
      <c r="A108" s="1004" t="s">
        <v>1187</v>
      </c>
      <c r="B108" s="1003" t="s">
        <v>1112</v>
      </c>
      <c r="C108" s="1842" t="s">
        <v>1380</v>
      </c>
      <c r="D108" s="824" t="s">
        <v>1386</v>
      </c>
    </row>
    <row r="109" spans="1:4">
      <c r="A109" s="1004" t="s">
        <v>1185</v>
      </c>
      <c r="B109" s="1005" t="s">
        <v>1183</v>
      </c>
      <c r="C109" s="1842" t="s">
        <v>1380</v>
      </c>
      <c r="D109" s="824" t="s">
        <v>1386</v>
      </c>
    </row>
    <row r="110" spans="1:4">
      <c r="A110" s="1004" t="s">
        <v>1182</v>
      </c>
      <c r="B110" s="1003" t="s">
        <v>1260</v>
      </c>
      <c r="C110" s="1842" t="s">
        <v>1380</v>
      </c>
      <c r="D110" s="824" t="s">
        <v>1386</v>
      </c>
    </row>
    <row r="111" spans="1:4">
      <c r="A111" s="1004" t="s">
        <v>1180</v>
      </c>
      <c r="B111" s="1003" t="s">
        <v>1112</v>
      </c>
      <c r="C111" s="1842" t="s">
        <v>1380</v>
      </c>
      <c r="D111" s="824" t="s">
        <v>1386</v>
      </c>
    </row>
    <row r="112" spans="1:4">
      <c r="A112" s="1004" t="s">
        <v>1178</v>
      </c>
      <c r="B112" s="1003" t="s">
        <v>1382</v>
      </c>
      <c r="C112" s="1842" t="s">
        <v>1380</v>
      </c>
      <c r="D112" s="824" t="s">
        <v>1386</v>
      </c>
    </row>
    <row r="113" spans="1:4">
      <c r="A113" s="1002" t="s">
        <v>1235</v>
      </c>
      <c r="B113" s="1003" t="s">
        <v>1270</v>
      </c>
      <c r="C113" s="1842" t="s">
        <v>1380</v>
      </c>
      <c r="D113" s="824" t="s">
        <v>1386</v>
      </c>
    </row>
    <row r="114" spans="1:4">
      <c r="A114" s="1004" t="s">
        <v>1177</v>
      </c>
      <c r="B114" s="1003" t="s">
        <v>1254</v>
      </c>
      <c r="C114" s="1842" t="s">
        <v>1380</v>
      </c>
      <c r="D114" s="824" t="s">
        <v>1386</v>
      </c>
    </row>
    <row r="115" spans="1:4">
      <c r="A115" s="1004" t="s">
        <v>1176</v>
      </c>
      <c r="B115" s="1003" t="s">
        <v>1265</v>
      </c>
      <c r="C115" s="1842" t="s">
        <v>1380</v>
      </c>
      <c r="D115" s="824" t="s">
        <v>1386</v>
      </c>
    </row>
    <row r="116" spans="1:4">
      <c r="A116" s="1004" t="s">
        <v>1174</v>
      </c>
      <c r="B116" s="1003" t="s">
        <v>1255</v>
      </c>
      <c r="C116" s="1842" t="s">
        <v>1380</v>
      </c>
      <c r="D116" s="824" t="s">
        <v>1386</v>
      </c>
    </row>
    <row r="117" spans="1:4">
      <c r="A117" s="1004" t="s">
        <v>1173</v>
      </c>
      <c r="B117" s="1003" t="s">
        <v>1112</v>
      </c>
      <c r="C117" s="1842" t="s">
        <v>1380</v>
      </c>
      <c r="D117" s="824" t="s">
        <v>1386</v>
      </c>
    </row>
    <row r="118" spans="1:4">
      <c r="A118" s="1004" t="s">
        <v>1171</v>
      </c>
      <c r="B118" s="1003" t="s">
        <v>1266</v>
      </c>
      <c r="C118" s="1842" t="s">
        <v>1380</v>
      </c>
      <c r="D118" s="824" t="s">
        <v>1386</v>
      </c>
    </row>
    <row r="119" spans="1:4">
      <c r="A119" s="1004">
        <v>5.1100000000000003</v>
      </c>
      <c r="B119" s="1003" t="s">
        <v>1387</v>
      </c>
      <c r="C119" s="1842" t="s">
        <v>1380</v>
      </c>
      <c r="D119" s="824" t="s">
        <v>1386</v>
      </c>
    </row>
    <row r="120" spans="1:4">
      <c r="A120" s="1004">
        <v>5.12</v>
      </c>
      <c r="B120" s="1003" t="s">
        <v>1261</v>
      </c>
      <c r="C120" s="1842" t="s">
        <v>1380</v>
      </c>
      <c r="D120" s="824" t="s">
        <v>1386</v>
      </c>
    </row>
    <row r="121" spans="1:4">
      <c r="A121" s="1006">
        <v>5.13</v>
      </c>
      <c r="B121" s="1007" t="s">
        <v>1388</v>
      </c>
      <c r="C121" s="1842" t="s">
        <v>1380</v>
      </c>
      <c r="D121" s="824" t="s">
        <v>1386</v>
      </c>
    </row>
    <row r="122" spans="1:4">
      <c r="A122" s="1000" t="s">
        <v>1168</v>
      </c>
      <c r="B122" s="1001" t="s">
        <v>1112</v>
      </c>
      <c r="C122" s="1842" t="s">
        <v>1380</v>
      </c>
      <c r="D122" s="824" t="s">
        <v>1386</v>
      </c>
    </row>
    <row r="123" spans="1:4">
      <c r="A123" s="1004" t="s">
        <v>1166</v>
      </c>
      <c r="B123" s="1003" t="s">
        <v>1112</v>
      </c>
      <c r="C123" s="1842" t="s">
        <v>1380</v>
      </c>
      <c r="D123" s="824" t="s">
        <v>1386</v>
      </c>
    </row>
    <row r="124" spans="1:4">
      <c r="A124" s="1004" t="s">
        <v>1164</v>
      </c>
      <c r="B124" s="1003" t="s">
        <v>1256</v>
      </c>
      <c r="C124" s="1842" t="s">
        <v>1380</v>
      </c>
      <c r="D124" s="824" t="s">
        <v>1386</v>
      </c>
    </row>
    <row r="125" spans="1:4">
      <c r="A125" s="1004" t="s">
        <v>1162</v>
      </c>
      <c r="B125" s="1003" t="s">
        <v>1257</v>
      </c>
      <c r="C125" s="1842" t="s">
        <v>1380</v>
      </c>
      <c r="D125" s="824" t="s">
        <v>1386</v>
      </c>
    </row>
    <row r="126" spans="1:4">
      <c r="A126" s="1004" t="s">
        <v>1160</v>
      </c>
      <c r="B126" s="1003" t="s">
        <v>1256</v>
      </c>
      <c r="C126" s="1842" t="s">
        <v>1380</v>
      </c>
      <c r="D126" s="824" t="s">
        <v>1386</v>
      </c>
    </row>
    <row r="127" spans="1:4">
      <c r="A127" s="1004" t="s">
        <v>1158</v>
      </c>
      <c r="B127" s="1003" t="s">
        <v>1256</v>
      </c>
      <c r="C127" s="1842" t="s">
        <v>1380</v>
      </c>
      <c r="D127" s="824" t="s">
        <v>1386</v>
      </c>
    </row>
    <row r="128" spans="1:4">
      <c r="A128" s="1004" t="s">
        <v>1156</v>
      </c>
      <c r="B128" s="1003" t="s">
        <v>1259</v>
      </c>
      <c r="C128" s="1842" t="s">
        <v>1380</v>
      </c>
      <c r="D128" s="824" t="s">
        <v>1386</v>
      </c>
    </row>
    <row r="129" spans="1:4">
      <c r="A129" s="1004" t="s">
        <v>1154</v>
      </c>
      <c r="B129" s="1003" t="s">
        <v>1259</v>
      </c>
      <c r="C129" s="1842" t="s">
        <v>1380</v>
      </c>
      <c r="D129" s="824" t="s">
        <v>1386</v>
      </c>
    </row>
    <row r="130" spans="1:4">
      <c r="A130" s="1006" t="s">
        <v>1152</v>
      </c>
      <c r="B130" s="1007" t="s">
        <v>1267</v>
      </c>
      <c r="C130" s="1842" t="s">
        <v>1380</v>
      </c>
      <c r="D130" s="824" t="s">
        <v>1386</v>
      </c>
    </row>
    <row r="131" spans="1:4">
      <c r="A131" s="1000" t="s">
        <v>1148</v>
      </c>
      <c r="B131" s="1001" t="s">
        <v>1112</v>
      </c>
      <c r="C131" s="1842" t="s">
        <v>1380</v>
      </c>
      <c r="D131" s="824" t="s">
        <v>1386</v>
      </c>
    </row>
    <row r="132" spans="1:4">
      <c r="A132" s="1004" t="s">
        <v>1146</v>
      </c>
      <c r="B132" s="1005" t="s">
        <v>1145</v>
      </c>
      <c r="C132" s="1842" t="s">
        <v>1380</v>
      </c>
      <c r="D132" s="824" t="s">
        <v>1386</v>
      </c>
    </row>
    <row r="133" spans="1:4">
      <c r="A133" s="1004" t="s">
        <v>1144</v>
      </c>
      <c r="B133" s="1003" t="s">
        <v>1268</v>
      </c>
      <c r="C133" s="1842" t="s">
        <v>1380</v>
      </c>
      <c r="D133" s="824" t="s">
        <v>1386</v>
      </c>
    </row>
    <row r="134" spans="1:4">
      <c r="A134" s="1004" t="s">
        <v>1142</v>
      </c>
      <c r="B134" s="1003" t="s">
        <v>1382</v>
      </c>
      <c r="C134" s="1842" t="s">
        <v>1380</v>
      </c>
      <c r="D134" s="824" t="s">
        <v>1386</v>
      </c>
    </row>
    <row r="135" spans="1:4">
      <c r="A135" s="1002" t="s">
        <v>1236</v>
      </c>
      <c r="B135" s="1003" t="s">
        <v>1259</v>
      </c>
      <c r="C135" s="1842" t="s">
        <v>1380</v>
      </c>
      <c r="D135" s="824" t="s">
        <v>1386</v>
      </c>
    </row>
    <row r="136" spans="1:4">
      <c r="A136" s="1004" t="s">
        <v>1141</v>
      </c>
      <c r="B136" s="1003" t="s">
        <v>1382</v>
      </c>
      <c r="C136" s="1842" t="s">
        <v>1380</v>
      </c>
      <c r="D136" s="824" t="s">
        <v>1386</v>
      </c>
    </row>
    <row r="137" spans="1:4">
      <c r="A137" s="1002" t="s">
        <v>1237</v>
      </c>
      <c r="B137" s="1003" t="s">
        <v>1260</v>
      </c>
      <c r="C137" s="1842" t="s">
        <v>1380</v>
      </c>
      <c r="D137" s="824" t="s">
        <v>1386</v>
      </c>
    </row>
    <row r="138" spans="1:4">
      <c r="A138" s="1004">
        <v>7.5</v>
      </c>
      <c r="B138" s="1003" t="s">
        <v>1112</v>
      </c>
      <c r="C138" s="1842" t="s">
        <v>1380</v>
      </c>
      <c r="D138" s="824" t="s">
        <v>1386</v>
      </c>
    </row>
    <row r="139" spans="1:4">
      <c r="A139" s="1004">
        <v>7.6</v>
      </c>
      <c r="B139" s="1003" t="s">
        <v>1112</v>
      </c>
      <c r="C139" s="1842" t="s">
        <v>1380</v>
      </c>
      <c r="D139" s="824" t="s">
        <v>1386</v>
      </c>
    </row>
    <row r="140" spans="1:4">
      <c r="A140" s="1004">
        <v>7.7</v>
      </c>
      <c r="B140" s="1003" t="s">
        <v>1112</v>
      </c>
      <c r="C140" s="1842" t="s">
        <v>1380</v>
      </c>
      <c r="D140" s="824" t="s">
        <v>1386</v>
      </c>
    </row>
    <row r="141" spans="1:4">
      <c r="A141" s="1004">
        <v>7.8</v>
      </c>
      <c r="B141" s="1003" t="s">
        <v>1112</v>
      </c>
      <c r="C141" s="1842" t="s">
        <v>1380</v>
      </c>
      <c r="D141" s="824" t="s">
        <v>1386</v>
      </c>
    </row>
    <row r="142" spans="1:4">
      <c r="A142" s="1016" t="s">
        <v>1136</v>
      </c>
      <c r="B142" s="1003" t="s">
        <v>1382</v>
      </c>
      <c r="C142" s="1842" t="s">
        <v>1380</v>
      </c>
      <c r="D142" s="824" t="s">
        <v>1386</v>
      </c>
    </row>
    <row r="143" spans="1:4">
      <c r="A143" s="1004" t="s">
        <v>1135</v>
      </c>
      <c r="B143" s="1003" t="s">
        <v>1112</v>
      </c>
      <c r="C143" s="1842" t="s">
        <v>1380</v>
      </c>
      <c r="D143" s="824" t="s">
        <v>1386</v>
      </c>
    </row>
    <row r="144" spans="1:4">
      <c r="A144" s="1004" t="s">
        <v>1133</v>
      </c>
      <c r="B144" s="1003" t="s">
        <v>1112</v>
      </c>
      <c r="C144" s="1842" t="s">
        <v>1380</v>
      </c>
      <c r="D144" s="824" t="s">
        <v>1386</v>
      </c>
    </row>
    <row r="145" spans="1:4">
      <c r="A145" s="1004" t="s">
        <v>1131</v>
      </c>
      <c r="B145" s="1003" t="s">
        <v>1112</v>
      </c>
      <c r="C145" s="1842" t="s">
        <v>1380</v>
      </c>
      <c r="D145" s="824" t="s">
        <v>1386</v>
      </c>
    </row>
    <row r="146" spans="1:4">
      <c r="A146" s="1004">
        <v>7.11</v>
      </c>
      <c r="B146" s="1003" t="s">
        <v>1112</v>
      </c>
      <c r="C146" s="1842" t="s">
        <v>1380</v>
      </c>
      <c r="D146" s="824" t="s">
        <v>1386</v>
      </c>
    </row>
    <row r="147" spans="1:4">
      <c r="A147" s="1004">
        <v>7.12</v>
      </c>
      <c r="B147" s="1003" t="s">
        <v>1112</v>
      </c>
      <c r="C147" s="1842" t="s">
        <v>1380</v>
      </c>
      <c r="D147" s="824" t="s">
        <v>1386</v>
      </c>
    </row>
    <row r="148" spans="1:4">
      <c r="A148" s="1004">
        <v>7.13</v>
      </c>
      <c r="B148" s="1003" t="s">
        <v>1382</v>
      </c>
      <c r="C148" s="1842" t="s">
        <v>1380</v>
      </c>
      <c r="D148" s="824" t="s">
        <v>1386</v>
      </c>
    </row>
    <row r="149" spans="1:4">
      <c r="A149" s="1004">
        <v>7.14</v>
      </c>
      <c r="B149" s="1003" t="s">
        <v>1112</v>
      </c>
      <c r="C149" s="1842" t="s">
        <v>1380</v>
      </c>
      <c r="D149" s="824" t="s">
        <v>1386</v>
      </c>
    </row>
    <row r="150" spans="1:4">
      <c r="A150" s="1004">
        <v>7.15</v>
      </c>
      <c r="B150" s="1003" t="s">
        <v>1112</v>
      </c>
      <c r="C150" s="1842" t="s">
        <v>1380</v>
      </c>
      <c r="D150" s="824" t="s">
        <v>1386</v>
      </c>
    </row>
    <row r="151" spans="1:4">
      <c r="A151" s="1004">
        <v>7.16</v>
      </c>
      <c r="B151" s="1003" t="s">
        <v>1112</v>
      </c>
      <c r="C151" s="1842" t="s">
        <v>1380</v>
      </c>
      <c r="D151" s="824" t="s">
        <v>1386</v>
      </c>
    </row>
    <row r="152" spans="1:4">
      <c r="A152" s="1006">
        <v>7.17</v>
      </c>
      <c r="B152" s="1007" t="s">
        <v>1269</v>
      </c>
      <c r="C152" s="1842" t="s">
        <v>1380</v>
      </c>
      <c r="D152" s="824" t="s">
        <v>1386</v>
      </c>
    </row>
    <row r="153" spans="1:4">
      <c r="A153" s="1000" t="s">
        <v>1118</v>
      </c>
      <c r="B153" s="1001" t="s">
        <v>1112</v>
      </c>
      <c r="C153" s="1842" t="s">
        <v>1380</v>
      </c>
      <c r="D153" s="824" t="s">
        <v>1386</v>
      </c>
    </row>
    <row r="154" spans="1:4">
      <c r="A154" s="1004" t="s">
        <v>1116</v>
      </c>
      <c r="B154" s="1003" t="s">
        <v>1112</v>
      </c>
      <c r="C154" s="1842" t="s">
        <v>1380</v>
      </c>
      <c r="D154" s="824" t="s">
        <v>1386</v>
      </c>
    </row>
    <row r="155" spans="1:4">
      <c r="A155" s="1004" t="s">
        <v>1114</v>
      </c>
      <c r="B155" s="1003" t="s">
        <v>1112</v>
      </c>
      <c r="C155" s="1842" t="s">
        <v>1380</v>
      </c>
      <c r="D155" s="824" t="s">
        <v>1386</v>
      </c>
    </row>
    <row r="156" spans="1:4">
      <c r="A156" s="1004" t="s">
        <v>1111</v>
      </c>
      <c r="B156" s="1003" t="s">
        <v>1269</v>
      </c>
      <c r="C156" s="1842" t="s">
        <v>1380</v>
      </c>
      <c r="D156" s="824" t="s">
        <v>1386</v>
      </c>
    </row>
    <row r="157" spans="1:4">
      <c r="A157" s="1006" t="s">
        <v>1109</v>
      </c>
      <c r="B157" s="1007" t="s">
        <v>1270</v>
      </c>
      <c r="C157" s="1842" t="s">
        <v>1380</v>
      </c>
      <c r="D157" s="824" t="s">
        <v>1386</v>
      </c>
    </row>
    <row r="158" spans="1:4">
      <c r="A158" s="971">
        <v>1.1000000000000001</v>
      </c>
      <c r="B158" s="972" t="s">
        <v>1112</v>
      </c>
      <c r="C158" s="1842" t="s">
        <v>1380</v>
      </c>
      <c r="D158" s="824" t="s">
        <v>1389</v>
      </c>
    </row>
    <row r="159" spans="1:4">
      <c r="A159" s="973">
        <v>1.2</v>
      </c>
      <c r="B159" s="974" t="s">
        <v>1258</v>
      </c>
      <c r="C159" s="1842" t="s">
        <v>1380</v>
      </c>
      <c r="D159" s="824" t="s">
        <v>1389</v>
      </c>
    </row>
    <row r="160" spans="1:4">
      <c r="A160" s="983">
        <v>2.1</v>
      </c>
      <c r="B160" s="972" t="s">
        <v>1112</v>
      </c>
      <c r="C160" s="1842" t="s">
        <v>1380</v>
      </c>
      <c r="D160" s="824" t="s">
        <v>1389</v>
      </c>
    </row>
    <row r="161" spans="1:4">
      <c r="A161" s="984">
        <v>2.2000000000000002</v>
      </c>
      <c r="B161" s="985" t="s">
        <v>1382</v>
      </c>
      <c r="C161" s="1842" t="s">
        <v>1380</v>
      </c>
      <c r="D161" s="824" t="s">
        <v>1389</v>
      </c>
    </row>
    <row r="162" spans="1:4">
      <c r="A162" s="984">
        <v>2.2999999999999998</v>
      </c>
      <c r="B162" s="985" t="s">
        <v>1112</v>
      </c>
      <c r="C162" s="1842" t="s">
        <v>1380</v>
      </c>
      <c r="D162" s="824" t="s">
        <v>1389</v>
      </c>
    </row>
    <row r="163" spans="1:4">
      <c r="A163" s="984">
        <v>2.4</v>
      </c>
      <c r="B163" s="985" t="s">
        <v>1259</v>
      </c>
      <c r="C163" s="1842" t="s">
        <v>1380</v>
      </c>
      <c r="D163" s="824" t="s">
        <v>1389</v>
      </c>
    </row>
    <row r="164" spans="1:4">
      <c r="A164" s="984">
        <v>2.5</v>
      </c>
      <c r="B164" s="985" t="s">
        <v>1381</v>
      </c>
      <c r="C164" s="1842" t="s">
        <v>1380</v>
      </c>
      <c r="D164" s="824" t="s">
        <v>1389</v>
      </c>
    </row>
    <row r="165" spans="1:4">
      <c r="A165" s="984">
        <v>2.6</v>
      </c>
      <c r="B165" s="985" t="s">
        <v>1260</v>
      </c>
      <c r="C165" s="1842" t="s">
        <v>1380</v>
      </c>
      <c r="D165" s="824" t="s">
        <v>1389</v>
      </c>
    </row>
    <row r="166" spans="1:4">
      <c r="A166" s="987" t="s">
        <v>1240</v>
      </c>
      <c r="B166" s="985" t="s">
        <v>1382</v>
      </c>
      <c r="C166" s="1842" t="s">
        <v>1380</v>
      </c>
      <c r="D166" s="824" t="s">
        <v>1389</v>
      </c>
    </row>
    <row r="167" spans="1:4">
      <c r="A167" s="984" t="s">
        <v>1221</v>
      </c>
      <c r="B167" s="985" t="s">
        <v>1383</v>
      </c>
      <c r="C167" s="1842" t="s">
        <v>1380</v>
      </c>
      <c r="D167" s="824" t="s">
        <v>1389</v>
      </c>
    </row>
    <row r="168" spans="1:4">
      <c r="A168" s="984">
        <v>2.8</v>
      </c>
      <c r="B168" s="985" t="s">
        <v>1263</v>
      </c>
      <c r="C168" s="1842" t="s">
        <v>1380</v>
      </c>
      <c r="D168" s="824" t="s">
        <v>1389</v>
      </c>
    </row>
    <row r="169" spans="1:4">
      <c r="A169" s="984">
        <v>2.9</v>
      </c>
      <c r="B169" s="985" t="s">
        <v>1261</v>
      </c>
      <c r="C169" s="1842" t="s">
        <v>1380</v>
      </c>
      <c r="D169" s="824" t="s">
        <v>1389</v>
      </c>
    </row>
    <row r="170" spans="1:4">
      <c r="A170" s="990" t="s">
        <v>1217</v>
      </c>
      <c r="B170" s="974" t="s">
        <v>1260</v>
      </c>
      <c r="C170" s="1842" t="s">
        <v>1380</v>
      </c>
      <c r="D170" s="824" t="s">
        <v>1389</v>
      </c>
    </row>
    <row r="171" spans="1:4">
      <c r="A171" s="983" t="s">
        <v>1213</v>
      </c>
      <c r="B171" s="972" t="s">
        <v>1112</v>
      </c>
      <c r="C171" s="1842" t="s">
        <v>1380</v>
      </c>
      <c r="D171" s="824" t="s">
        <v>1389</v>
      </c>
    </row>
    <row r="172" spans="1:4">
      <c r="A172" s="984" t="s">
        <v>1211</v>
      </c>
      <c r="B172" s="985" t="s">
        <v>1112</v>
      </c>
      <c r="C172" s="1842" t="s">
        <v>1380</v>
      </c>
      <c r="D172" s="824" t="s">
        <v>1389</v>
      </c>
    </row>
    <row r="173" spans="1:4">
      <c r="A173" s="984" t="s">
        <v>1209</v>
      </c>
      <c r="B173" s="991" t="s">
        <v>1208</v>
      </c>
      <c r="C173" s="1842" t="s">
        <v>1380</v>
      </c>
      <c r="D173" s="824" t="s">
        <v>1389</v>
      </c>
    </row>
    <row r="174" spans="1:4">
      <c r="A174" s="984" t="s">
        <v>1207</v>
      </c>
      <c r="B174" s="985" t="s">
        <v>1259</v>
      </c>
      <c r="C174" s="1842" t="s">
        <v>1380</v>
      </c>
      <c r="D174" s="824" t="s">
        <v>1389</v>
      </c>
    </row>
    <row r="175" spans="1:4">
      <c r="A175" s="984" t="s">
        <v>1206</v>
      </c>
      <c r="B175" s="985" t="s">
        <v>1256</v>
      </c>
      <c r="C175" s="1842" t="s">
        <v>1380</v>
      </c>
      <c r="D175" s="824" t="s">
        <v>1389</v>
      </c>
    </row>
    <row r="176" spans="1:4">
      <c r="A176" s="984" t="s">
        <v>1204</v>
      </c>
      <c r="B176" s="991" t="s">
        <v>1202</v>
      </c>
      <c r="C176" s="1842" t="s">
        <v>1380</v>
      </c>
      <c r="D176" s="824" t="s">
        <v>1389</v>
      </c>
    </row>
    <row r="177" spans="1:4">
      <c r="A177" s="984" t="s">
        <v>1201</v>
      </c>
      <c r="B177" s="985" t="s">
        <v>1262</v>
      </c>
      <c r="C177" s="1842" t="s">
        <v>1380</v>
      </c>
      <c r="D177" s="824" t="s">
        <v>1389</v>
      </c>
    </row>
    <row r="178" spans="1:4">
      <c r="A178" s="984" t="s">
        <v>1199</v>
      </c>
      <c r="B178" s="974" t="s">
        <v>1112</v>
      </c>
      <c r="C178" s="1842" t="s">
        <v>1380</v>
      </c>
      <c r="D178" s="824" t="s">
        <v>1389</v>
      </c>
    </row>
    <row r="179" spans="1:4">
      <c r="A179" s="992" t="s">
        <v>1195</v>
      </c>
      <c r="B179" s="993" t="s">
        <v>1112</v>
      </c>
      <c r="C179" s="1842" t="s">
        <v>1380</v>
      </c>
      <c r="D179" s="824" t="s">
        <v>1389</v>
      </c>
    </row>
    <row r="180" spans="1:4">
      <c r="A180" s="994" t="s">
        <v>1194</v>
      </c>
      <c r="B180" s="995" t="s">
        <v>1262</v>
      </c>
      <c r="C180" s="1842" t="s">
        <v>1380</v>
      </c>
      <c r="D180" s="824" t="s">
        <v>1389</v>
      </c>
    </row>
    <row r="181" spans="1:4">
      <c r="A181" s="994" t="s">
        <v>1193</v>
      </c>
      <c r="B181" s="996" t="s">
        <v>1264</v>
      </c>
      <c r="C181" s="1842" t="s">
        <v>1380</v>
      </c>
      <c r="D181" s="824" t="s">
        <v>1389</v>
      </c>
    </row>
    <row r="182" spans="1:4">
      <c r="A182" s="1000" t="s">
        <v>1189</v>
      </c>
      <c r="B182" s="1001" t="s">
        <v>1382</v>
      </c>
      <c r="C182" s="1842" t="s">
        <v>1380</v>
      </c>
      <c r="D182" s="824" t="s">
        <v>1389</v>
      </c>
    </row>
    <row r="183" spans="1:4">
      <c r="A183" s="1002" t="s">
        <v>1233</v>
      </c>
      <c r="B183" s="1003" t="s">
        <v>1112</v>
      </c>
      <c r="C183" s="1842" t="s">
        <v>1380</v>
      </c>
      <c r="D183" s="824" t="s">
        <v>1389</v>
      </c>
    </row>
    <row r="184" spans="1:4">
      <c r="A184" s="1004" t="s">
        <v>1188</v>
      </c>
      <c r="B184" s="1003" t="s">
        <v>1382</v>
      </c>
      <c r="C184" s="1842" t="s">
        <v>1380</v>
      </c>
      <c r="D184" s="824" t="s">
        <v>1389</v>
      </c>
    </row>
    <row r="185" spans="1:4">
      <c r="A185" s="1002" t="s">
        <v>1234</v>
      </c>
      <c r="B185" s="1003" t="s">
        <v>1259</v>
      </c>
      <c r="C185" s="1842" t="s">
        <v>1380</v>
      </c>
      <c r="D185" s="824" t="s">
        <v>1389</v>
      </c>
    </row>
    <row r="186" spans="1:4">
      <c r="A186" s="1004" t="s">
        <v>1187</v>
      </c>
      <c r="B186" s="1003" t="s">
        <v>1112</v>
      </c>
      <c r="C186" s="1842" t="s">
        <v>1380</v>
      </c>
      <c r="D186" s="824" t="s">
        <v>1389</v>
      </c>
    </row>
    <row r="187" spans="1:4">
      <c r="A187" s="1004" t="s">
        <v>1185</v>
      </c>
      <c r="B187" s="1005" t="s">
        <v>1183</v>
      </c>
      <c r="C187" s="1842" t="s">
        <v>1380</v>
      </c>
      <c r="D187" s="824" t="s">
        <v>1389</v>
      </c>
    </row>
    <row r="188" spans="1:4">
      <c r="A188" s="1004" t="s">
        <v>1182</v>
      </c>
      <c r="B188" s="1003" t="s">
        <v>1260</v>
      </c>
      <c r="C188" s="1842" t="s">
        <v>1380</v>
      </c>
      <c r="D188" s="824" t="s">
        <v>1389</v>
      </c>
    </row>
    <row r="189" spans="1:4">
      <c r="A189" s="1004" t="s">
        <v>1180</v>
      </c>
      <c r="B189" s="1003" t="s">
        <v>1112</v>
      </c>
      <c r="C189" s="1842" t="s">
        <v>1380</v>
      </c>
      <c r="D189" s="824" t="s">
        <v>1389</v>
      </c>
    </row>
    <row r="190" spans="1:4">
      <c r="A190" s="1004" t="s">
        <v>1178</v>
      </c>
      <c r="B190" s="1003" t="s">
        <v>1382</v>
      </c>
      <c r="C190" s="1842" t="s">
        <v>1380</v>
      </c>
      <c r="D190" s="824" t="s">
        <v>1389</v>
      </c>
    </row>
    <row r="191" spans="1:4">
      <c r="A191" s="1002" t="s">
        <v>1235</v>
      </c>
      <c r="B191" s="1003" t="s">
        <v>1270</v>
      </c>
      <c r="C191" s="1842" t="s">
        <v>1380</v>
      </c>
      <c r="D191" s="824" t="s">
        <v>1389</v>
      </c>
    </row>
    <row r="192" spans="1:4">
      <c r="A192" s="1004" t="s">
        <v>1177</v>
      </c>
      <c r="B192" s="1003" t="s">
        <v>1254</v>
      </c>
      <c r="C192" s="1842" t="s">
        <v>1380</v>
      </c>
      <c r="D192" s="824" t="s">
        <v>1389</v>
      </c>
    </row>
    <row r="193" spans="1:4">
      <c r="A193" s="1004" t="s">
        <v>1176</v>
      </c>
      <c r="B193" s="1003" t="s">
        <v>1265</v>
      </c>
      <c r="C193" s="1842" t="s">
        <v>1380</v>
      </c>
      <c r="D193" s="824" t="s">
        <v>1389</v>
      </c>
    </row>
    <row r="194" spans="1:4">
      <c r="A194" s="1004" t="s">
        <v>1174</v>
      </c>
      <c r="B194" s="1003" t="s">
        <v>1255</v>
      </c>
      <c r="C194" s="1842" t="s">
        <v>1380</v>
      </c>
      <c r="D194" s="824" t="s">
        <v>1389</v>
      </c>
    </row>
    <row r="195" spans="1:4">
      <c r="A195" s="1004" t="s">
        <v>1173</v>
      </c>
      <c r="B195" s="1003" t="s">
        <v>1112</v>
      </c>
      <c r="C195" s="1842" t="s">
        <v>1380</v>
      </c>
      <c r="D195" s="824" t="s">
        <v>1389</v>
      </c>
    </row>
    <row r="196" spans="1:4">
      <c r="A196" s="1004" t="s">
        <v>1171</v>
      </c>
      <c r="B196" s="1003" t="s">
        <v>1266</v>
      </c>
      <c r="C196" s="1842" t="s">
        <v>1380</v>
      </c>
      <c r="D196" s="824" t="s">
        <v>1389</v>
      </c>
    </row>
    <row r="197" spans="1:4">
      <c r="A197" s="1004">
        <v>5.1100000000000003</v>
      </c>
      <c r="B197" s="1003" t="s">
        <v>1387</v>
      </c>
      <c r="C197" s="1842" t="s">
        <v>1380</v>
      </c>
      <c r="D197" s="824" t="s">
        <v>1389</v>
      </c>
    </row>
    <row r="198" spans="1:4">
      <c r="A198" s="1004">
        <v>5.12</v>
      </c>
      <c r="B198" s="1003" t="s">
        <v>1261</v>
      </c>
      <c r="C198" s="1842" t="s">
        <v>1380</v>
      </c>
      <c r="D198" s="824" t="s">
        <v>1389</v>
      </c>
    </row>
    <row r="199" spans="1:4">
      <c r="A199" s="1006">
        <v>5.13</v>
      </c>
      <c r="B199" s="1007" t="s">
        <v>1388</v>
      </c>
      <c r="C199" s="1842" t="s">
        <v>1380</v>
      </c>
      <c r="D199" s="824" t="s">
        <v>1389</v>
      </c>
    </row>
    <row r="200" spans="1:4">
      <c r="A200" s="1000" t="s">
        <v>1168</v>
      </c>
      <c r="B200" s="1001" t="s">
        <v>1112</v>
      </c>
      <c r="C200" s="1842" t="s">
        <v>1380</v>
      </c>
      <c r="D200" s="824" t="s">
        <v>1389</v>
      </c>
    </row>
    <row r="201" spans="1:4">
      <c r="A201" s="1004" t="s">
        <v>1166</v>
      </c>
      <c r="B201" s="1003" t="s">
        <v>1112</v>
      </c>
      <c r="C201" s="1842" t="s">
        <v>1380</v>
      </c>
      <c r="D201" s="824" t="s">
        <v>1389</v>
      </c>
    </row>
    <row r="202" spans="1:4">
      <c r="A202" s="1004" t="s">
        <v>1164</v>
      </c>
      <c r="B202" s="1003" t="s">
        <v>1256</v>
      </c>
      <c r="C202" s="1842" t="s">
        <v>1380</v>
      </c>
      <c r="D202" s="824" t="s">
        <v>1389</v>
      </c>
    </row>
    <row r="203" spans="1:4">
      <c r="A203" s="1004" t="s">
        <v>1162</v>
      </c>
      <c r="B203" s="1003" t="s">
        <v>1257</v>
      </c>
      <c r="C203" s="1842" t="s">
        <v>1380</v>
      </c>
      <c r="D203" s="824" t="s">
        <v>1389</v>
      </c>
    </row>
    <row r="204" spans="1:4">
      <c r="A204" s="1004" t="s">
        <v>1160</v>
      </c>
      <c r="B204" s="1003" t="s">
        <v>1256</v>
      </c>
      <c r="C204" s="1842" t="s">
        <v>1380</v>
      </c>
      <c r="D204" s="824" t="s">
        <v>1389</v>
      </c>
    </row>
    <row r="205" spans="1:4">
      <c r="A205" s="1004" t="s">
        <v>1158</v>
      </c>
      <c r="B205" s="1003" t="s">
        <v>1256</v>
      </c>
      <c r="C205" s="1842" t="s">
        <v>1380</v>
      </c>
      <c r="D205" s="824" t="s">
        <v>1389</v>
      </c>
    </row>
    <row r="206" spans="1:4">
      <c r="A206" s="1004" t="s">
        <v>1156</v>
      </c>
      <c r="B206" s="1003" t="s">
        <v>1259</v>
      </c>
      <c r="C206" s="1842" t="s">
        <v>1380</v>
      </c>
      <c r="D206" s="824" t="s">
        <v>1389</v>
      </c>
    </row>
    <row r="207" spans="1:4">
      <c r="A207" s="1004" t="s">
        <v>1154</v>
      </c>
      <c r="B207" s="1003" t="s">
        <v>1259</v>
      </c>
      <c r="C207" s="1842" t="s">
        <v>1380</v>
      </c>
      <c r="D207" s="824" t="s">
        <v>1389</v>
      </c>
    </row>
    <row r="208" spans="1:4">
      <c r="A208" s="1006" t="s">
        <v>1152</v>
      </c>
      <c r="B208" s="1007" t="s">
        <v>1267</v>
      </c>
      <c r="C208" s="1842" t="s">
        <v>1380</v>
      </c>
      <c r="D208" s="824" t="s">
        <v>1389</v>
      </c>
    </row>
    <row r="209" spans="1:4">
      <c r="A209" s="1000" t="s">
        <v>1148</v>
      </c>
      <c r="B209" s="1001" t="s">
        <v>1112</v>
      </c>
      <c r="C209" s="1842" t="s">
        <v>1380</v>
      </c>
      <c r="D209" s="824" t="s">
        <v>1389</v>
      </c>
    </row>
    <row r="210" spans="1:4">
      <c r="A210" s="1004" t="s">
        <v>1146</v>
      </c>
      <c r="B210" s="1005" t="s">
        <v>1145</v>
      </c>
      <c r="C210" s="1842" t="s">
        <v>1380</v>
      </c>
      <c r="D210" s="824" t="s">
        <v>1389</v>
      </c>
    </row>
    <row r="211" spans="1:4">
      <c r="A211" s="1004" t="s">
        <v>1144</v>
      </c>
      <c r="B211" s="1003" t="s">
        <v>1268</v>
      </c>
      <c r="C211" s="1842" t="s">
        <v>1380</v>
      </c>
      <c r="D211" s="824" t="s">
        <v>1389</v>
      </c>
    </row>
    <row r="212" spans="1:4">
      <c r="A212" s="1004" t="s">
        <v>1142</v>
      </c>
      <c r="B212" s="1003" t="s">
        <v>1112</v>
      </c>
      <c r="C212" s="1842" t="s">
        <v>1380</v>
      </c>
      <c r="D212" s="824" t="s">
        <v>1389</v>
      </c>
    </row>
    <row r="213" spans="1:4">
      <c r="A213" s="1002" t="s">
        <v>1236</v>
      </c>
      <c r="B213" s="1003" t="s">
        <v>1382</v>
      </c>
      <c r="C213" s="1842" t="s">
        <v>1380</v>
      </c>
      <c r="D213" s="824" t="s">
        <v>1389</v>
      </c>
    </row>
    <row r="214" spans="1:4">
      <c r="A214" s="1004" t="s">
        <v>1141</v>
      </c>
      <c r="B214" s="1003" t="s">
        <v>1382</v>
      </c>
      <c r="C214" s="1842" t="s">
        <v>1380</v>
      </c>
      <c r="D214" s="824" t="s">
        <v>1389</v>
      </c>
    </row>
    <row r="215" spans="1:4">
      <c r="A215" s="1002" t="s">
        <v>1237</v>
      </c>
      <c r="B215" s="1003" t="s">
        <v>1260</v>
      </c>
      <c r="C215" s="1842" t="s">
        <v>1380</v>
      </c>
      <c r="D215" s="824" t="s">
        <v>1389</v>
      </c>
    </row>
    <row r="216" spans="1:4">
      <c r="A216" s="1004">
        <v>7.5</v>
      </c>
      <c r="B216" s="1003" t="s">
        <v>1112</v>
      </c>
      <c r="C216" s="1842" t="s">
        <v>1380</v>
      </c>
      <c r="D216" s="824" t="s">
        <v>1389</v>
      </c>
    </row>
    <row r="217" spans="1:4">
      <c r="A217" s="1004">
        <v>7.6</v>
      </c>
      <c r="B217" s="1003" t="s">
        <v>1112</v>
      </c>
      <c r="C217" s="1842" t="s">
        <v>1380</v>
      </c>
      <c r="D217" s="824" t="s">
        <v>1389</v>
      </c>
    </row>
    <row r="218" spans="1:4">
      <c r="A218" s="1004">
        <v>7.7</v>
      </c>
      <c r="B218" s="1003" t="s">
        <v>1112</v>
      </c>
      <c r="C218" s="1842" t="s">
        <v>1380</v>
      </c>
      <c r="D218" s="824" t="s">
        <v>1389</v>
      </c>
    </row>
    <row r="219" spans="1:4">
      <c r="A219" s="1004">
        <v>7.8</v>
      </c>
      <c r="B219" s="1003" t="s">
        <v>1112</v>
      </c>
      <c r="C219" s="1842" t="s">
        <v>1380</v>
      </c>
      <c r="D219" s="824" t="s">
        <v>1389</v>
      </c>
    </row>
    <row r="220" spans="1:4">
      <c r="A220" s="1016" t="s">
        <v>1136</v>
      </c>
      <c r="B220" s="1003" t="s">
        <v>1382</v>
      </c>
      <c r="C220" s="1842" t="s">
        <v>1380</v>
      </c>
      <c r="D220" s="824" t="s">
        <v>1389</v>
      </c>
    </row>
    <row r="221" spans="1:4">
      <c r="A221" s="1004" t="s">
        <v>1135</v>
      </c>
      <c r="B221" s="1003" t="s">
        <v>1112</v>
      </c>
      <c r="C221" s="1842" t="s">
        <v>1380</v>
      </c>
      <c r="D221" s="824" t="s">
        <v>1389</v>
      </c>
    </row>
    <row r="222" spans="1:4">
      <c r="A222" s="1004" t="s">
        <v>1133</v>
      </c>
      <c r="B222" s="1003" t="s">
        <v>1112</v>
      </c>
      <c r="C222" s="1842" t="s">
        <v>1380</v>
      </c>
      <c r="D222" s="824" t="s">
        <v>1389</v>
      </c>
    </row>
    <row r="223" spans="1:4">
      <c r="A223" s="1004" t="s">
        <v>1131</v>
      </c>
      <c r="B223" s="1003" t="s">
        <v>1112</v>
      </c>
      <c r="C223" s="1842" t="s">
        <v>1380</v>
      </c>
      <c r="D223" s="824" t="s">
        <v>1389</v>
      </c>
    </row>
    <row r="224" spans="1:4">
      <c r="A224" s="1004">
        <v>7.11</v>
      </c>
      <c r="B224" s="1003" t="s">
        <v>1112</v>
      </c>
      <c r="C224" s="1842" t="s">
        <v>1380</v>
      </c>
      <c r="D224" s="824" t="s">
        <v>1389</v>
      </c>
    </row>
    <row r="225" spans="1:4">
      <c r="A225" s="1004">
        <v>7.12</v>
      </c>
      <c r="B225" s="1003" t="s">
        <v>1112</v>
      </c>
      <c r="C225" s="1842" t="s">
        <v>1380</v>
      </c>
      <c r="D225" s="824" t="s">
        <v>1389</v>
      </c>
    </row>
    <row r="226" spans="1:4">
      <c r="A226" s="1004">
        <v>7.13</v>
      </c>
      <c r="B226" s="1003" t="s">
        <v>1385</v>
      </c>
      <c r="C226" s="1842" t="s">
        <v>1380</v>
      </c>
      <c r="D226" s="824" t="s">
        <v>1389</v>
      </c>
    </row>
    <row r="227" spans="1:4">
      <c r="A227" s="1004">
        <v>7.14</v>
      </c>
      <c r="B227" s="1003" t="s">
        <v>1112</v>
      </c>
      <c r="C227" s="1842" t="s">
        <v>1380</v>
      </c>
      <c r="D227" s="824" t="s">
        <v>1389</v>
      </c>
    </row>
    <row r="228" spans="1:4">
      <c r="A228" s="1004">
        <v>7.15</v>
      </c>
      <c r="B228" s="1003" t="s">
        <v>1112</v>
      </c>
      <c r="C228" s="1842" t="s">
        <v>1380</v>
      </c>
      <c r="D228" s="824" t="s">
        <v>1389</v>
      </c>
    </row>
    <row r="229" spans="1:4">
      <c r="A229" s="1004">
        <v>7.16</v>
      </c>
      <c r="B229" s="1003" t="s">
        <v>1112</v>
      </c>
      <c r="C229" s="1842" t="s">
        <v>1380</v>
      </c>
      <c r="D229" s="824" t="s">
        <v>1389</v>
      </c>
    </row>
    <row r="230" spans="1:4">
      <c r="A230" s="1006">
        <v>7.17</v>
      </c>
      <c r="B230" s="1007" t="s">
        <v>1269</v>
      </c>
      <c r="C230" s="1842" t="s">
        <v>1380</v>
      </c>
      <c r="D230" s="824" t="s">
        <v>1389</v>
      </c>
    </row>
    <row r="231" spans="1:4">
      <c r="A231" s="1000" t="s">
        <v>1118</v>
      </c>
      <c r="B231" s="1001" t="s">
        <v>1112</v>
      </c>
      <c r="C231" s="1842" t="s">
        <v>1380</v>
      </c>
      <c r="D231" s="824" t="s">
        <v>1389</v>
      </c>
    </row>
    <row r="232" spans="1:4">
      <c r="A232" s="1004" t="s">
        <v>1116</v>
      </c>
      <c r="B232" s="1003" t="s">
        <v>1112</v>
      </c>
      <c r="C232" s="1842" t="s">
        <v>1380</v>
      </c>
      <c r="D232" s="824" t="s">
        <v>1389</v>
      </c>
    </row>
    <row r="233" spans="1:4">
      <c r="A233" s="1004" t="s">
        <v>1114</v>
      </c>
      <c r="B233" s="1003" t="s">
        <v>1112</v>
      </c>
      <c r="C233" s="1842" t="s">
        <v>1380</v>
      </c>
      <c r="D233" s="824" t="s">
        <v>1389</v>
      </c>
    </row>
    <row r="234" spans="1:4">
      <c r="A234" s="1004" t="s">
        <v>1111</v>
      </c>
      <c r="B234" s="1003" t="s">
        <v>1269</v>
      </c>
      <c r="C234" s="1842" t="s">
        <v>1380</v>
      </c>
      <c r="D234" s="824" t="s">
        <v>1389</v>
      </c>
    </row>
    <row r="235" spans="1:4">
      <c r="A235" s="1006" t="s">
        <v>1109</v>
      </c>
      <c r="B235" s="1007" t="s">
        <v>1270</v>
      </c>
      <c r="C235" s="1842" t="s">
        <v>1380</v>
      </c>
      <c r="D235" s="824" t="s">
        <v>1389</v>
      </c>
    </row>
    <row r="236" spans="1:4">
      <c r="A236" s="971">
        <v>1.1000000000000001</v>
      </c>
      <c r="B236" s="972" t="s">
        <v>1112</v>
      </c>
      <c r="C236" s="1843" t="s">
        <v>1375</v>
      </c>
      <c r="D236" s="824" t="s">
        <v>29</v>
      </c>
    </row>
    <row r="237" spans="1:4">
      <c r="A237" s="973">
        <v>1.2</v>
      </c>
      <c r="B237" s="974" t="s">
        <v>1258</v>
      </c>
      <c r="C237" s="1843" t="s">
        <v>1375</v>
      </c>
      <c r="D237" s="824" t="s">
        <v>29</v>
      </c>
    </row>
    <row r="238" spans="1:4">
      <c r="A238" s="983">
        <v>2.1</v>
      </c>
      <c r="B238" s="972" t="s">
        <v>1112</v>
      </c>
      <c r="C238" s="1843" t="s">
        <v>1375</v>
      </c>
      <c r="D238" s="824" t="s">
        <v>29</v>
      </c>
    </row>
    <row r="239" spans="1:4">
      <c r="A239" s="984">
        <v>2.2000000000000002</v>
      </c>
      <c r="B239" s="985" t="s">
        <v>1112</v>
      </c>
      <c r="C239" s="1843" t="s">
        <v>1375</v>
      </c>
      <c r="D239" s="824" t="s">
        <v>29</v>
      </c>
    </row>
    <row r="240" spans="1:4">
      <c r="A240" s="984">
        <v>2.2999999999999998</v>
      </c>
      <c r="B240" s="985" t="s">
        <v>1112</v>
      </c>
      <c r="C240" s="1843" t="s">
        <v>1375</v>
      </c>
      <c r="D240" s="824" t="s">
        <v>29</v>
      </c>
    </row>
    <row r="241" spans="1:4">
      <c r="A241" s="984">
        <v>2.4</v>
      </c>
      <c r="B241" s="985" t="s">
        <v>1259</v>
      </c>
      <c r="C241" s="1843" t="s">
        <v>1375</v>
      </c>
      <c r="D241" s="824" t="s">
        <v>29</v>
      </c>
    </row>
    <row r="242" spans="1:4">
      <c r="A242" s="984">
        <v>2.5</v>
      </c>
      <c r="B242" s="985" t="s">
        <v>1381</v>
      </c>
      <c r="C242" s="1843" t="s">
        <v>1375</v>
      </c>
      <c r="D242" s="824" t="s">
        <v>29</v>
      </c>
    </row>
    <row r="243" spans="1:4">
      <c r="A243" s="984">
        <v>2.6</v>
      </c>
      <c r="B243" s="985" t="s">
        <v>1260</v>
      </c>
      <c r="C243" s="1843" t="s">
        <v>1375</v>
      </c>
      <c r="D243" s="824" t="s">
        <v>29</v>
      </c>
    </row>
    <row r="244" spans="1:4">
      <c r="A244" s="987" t="s">
        <v>1240</v>
      </c>
      <c r="B244" s="985" t="s">
        <v>1112</v>
      </c>
      <c r="C244" s="1843" t="s">
        <v>1375</v>
      </c>
      <c r="D244" s="824" t="s">
        <v>29</v>
      </c>
    </row>
    <row r="245" spans="1:4">
      <c r="A245" s="984" t="s">
        <v>1221</v>
      </c>
      <c r="B245" s="985" t="s">
        <v>1390</v>
      </c>
      <c r="C245" s="1843" t="s">
        <v>1375</v>
      </c>
      <c r="D245" s="824" t="s">
        <v>29</v>
      </c>
    </row>
    <row r="246" spans="1:4">
      <c r="A246" s="984">
        <v>2.8</v>
      </c>
      <c r="B246" s="985" t="s">
        <v>1263</v>
      </c>
      <c r="C246" s="1843" t="s">
        <v>1375</v>
      </c>
      <c r="D246" s="824" t="s">
        <v>29</v>
      </c>
    </row>
    <row r="247" spans="1:4">
      <c r="A247" s="984">
        <v>2.9</v>
      </c>
      <c r="B247" s="985" t="s">
        <v>1261</v>
      </c>
      <c r="C247" s="1843" t="s">
        <v>1375</v>
      </c>
      <c r="D247" s="824" t="s">
        <v>29</v>
      </c>
    </row>
    <row r="248" spans="1:4">
      <c r="A248" s="990" t="s">
        <v>1217</v>
      </c>
      <c r="B248" s="974" t="s">
        <v>1260</v>
      </c>
      <c r="C248" s="1843" t="s">
        <v>1375</v>
      </c>
      <c r="D248" s="824" t="s">
        <v>29</v>
      </c>
    </row>
    <row r="249" spans="1:4">
      <c r="A249" s="983" t="s">
        <v>1213</v>
      </c>
      <c r="B249" s="972" t="s">
        <v>1112</v>
      </c>
      <c r="C249" s="1843" t="s">
        <v>1375</v>
      </c>
      <c r="D249" s="824" t="s">
        <v>29</v>
      </c>
    </row>
    <row r="250" spans="1:4">
      <c r="A250" s="984" t="s">
        <v>1211</v>
      </c>
      <c r="B250" s="985" t="s">
        <v>1112</v>
      </c>
      <c r="C250" s="1843" t="s">
        <v>1375</v>
      </c>
      <c r="D250" s="824" t="s">
        <v>29</v>
      </c>
    </row>
    <row r="251" spans="1:4">
      <c r="A251" s="984" t="s">
        <v>1209</v>
      </c>
      <c r="B251" s="991" t="s">
        <v>1208</v>
      </c>
      <c r="C251" s="1843" t="s">
        <v>1375</v>
      </c>
      <c r="D251" s="824" t="s">
        <v>29</v>
      </c>
    </row>
    <row r="252" spans="1:4">
      <c r="A252" s="984" t="s">
        <v>1207</v>
      </c>
      <c r="B252" s="985" t="s">
        <v>1259</v>
      </c>
      <c r="C252" s="1843" t="s">
        <v>1375</v>
      </c>
      <c r="D252" s="824" t="s">
        <v>29</v>
      </c>
    </row>
    <row r="253" spans="1:4">
      <c r="A253" s="984" t="s">
        <v>1206</v>
      </c>
      <c r="B253" s="985" t="s">
        <v>1256</v>
      </c>
      <c r="C253" s="1843" t="s">
        <v>1375</v>
      </c>
      <c r="D253" s="824" t="s">
        <v>29</v>
      </c>
    </row>
    <row r="254" spans="1:4">
      <c r="A254" s="984" t="s">
        <v>1204</v>
      </c>
      <c r="B254" s="991" t="s">
        <v>1202</v>
      </c>
      <c r="C254" s="1843" t="s">
        <v>1375</v>
      </c>
      <c r="D254" s="824" t="s">
        <v>29</v>
      </c>
    </row>
    <row r="255" spans="1:4">
      <c r="A255" s="984" t="s">
        <v>1201</v>
      </c>
      <c r="B255" s="985" t="s">
        <v>1262</v>
      </c>
      <c r="C255" s="1843" t="s">
        <v>1375</v>
      </c>
      <c r="D255" s="824" t="s">
        <v>29</v>
      </c>
    </row>
    <row r="256" spans="1:4">
      <c r="A256" s="984" t="s">
        <v>1199</v>
      </c>
      <c r="B256" s="974" t="s">
        <v>1112</v>
      </c>
      <c r="C256" s="1843" t="s">
        <v>1375</v>
      </c>
      <c r="D256" s="824" t="s">
        <v>29</v>
      </c>
    </row>
    <row r="257" spans="1:4">
      <c r="A257" s="992" t="s">
        <v>1195</v>
      </c>
      <c r="B257" s="993" t="s">
        <v>1112</v>
      </c>
      <c r="C257" s="1843" t="s">
        <v>1375</v>
      </c>
      <c r="D257" s="824" t="s">
        <v>29</v>
      </c>
    </row>
    <row r="258" spans="1:4">
      <c r="A258" s="994" t="s">
        <v>1194</v>
      </c>
      <c r="B258" s="995" t="s">
        <v>1262</v>
      </c>
      <c r="C258" s="1843" t="s">
        <v>1375</v>
      </c>
      <c r="D258" s="824" t="s">
        <v>29</v>
      </c>
    </row>
    <row r="259" spans="1:4">
      <c r="A259" s="994" t="s">
        <v>1193</v>
      </c>
      <c r="B259" s="996" t="s">
        <v>1264</v>
      </c>
      <c r="C259" s="1843" t="s">
        <v>1375</v>
      </c>
      <c r="D259" s="824" t="s">
        <v>29</v>
      </c>
    </row>
    <row r="260" spans="1:4">
      <c r="A260" s="1000" t="s">
        <v>1189</v>
      </c>
      <c r="B260" s="1001" t="s">
        <v>1112</v>
      </c>
      <c r="C260" s="1843" t="s">
        <v>1375</v>
      </c>
      <c r="D260" s="824" t="s">
        <v>29</v>
      </c>
    </row>
    <row r="261" spans="1:4">
      <c r="A261" s="1002" t="s">
        <v>1233</v>
      </c>
      <c r="B261" s="1003" t="s">
        <v>1382</v>
      </c>
      <c r="C261" s="1843" t="s">
        <v>1375</v>
      </c>
      <c r="D261" s="824" t="s">
        <v>29</v>
      </c>
    </row>
    <row r="262" spans="1:4">
      <c r="A262" s="1004" t="s">
        <v>1188</v>
      </c>
      <c r="B262" s="1003" t="s">
        <v>1384</v>
      </c>
      <c r="C262" s="1843" t="s">
        <v>1375</v>
      </c>
      <c r="D262" s="824" t="s">
        <v>29</v>
      </c>
    </row>
    <row r="263" spans="1:4">
      <c r="A263" s="1002" t="s">
        <v>1234</v>
      </c>
      <c r="B263" s="1003" t="s">
        <v>1382</v>
      </c>
      <c r="C263" s="1843" t="s">
        <v>1375</v>
      </c>
      <c r="D263" s="824" t="s">
        <v>29</v>
      </c>
    </row>
    <row r="264" spans="1:4">
      <c r="A264" s="1004" t="s">
        <v>1187</v>
      </c>
      <c r="B264" s="1003" t="s">
        <v>1112</v>
      </c>
      <c r="C264" s="1843" t="s">
        <v>1375</v>
      </c>
      <c r="D264" s="824" t="s">
        <v>29</v>
      </c>
    </row>
    <row r="265" spans="1:4">
      <c r="A265" s="1004" t="s">
        <v>1185</v>
      </c>
      <c r="B265" s="1005" t="s">
        <v>1183</v>
      </c>
      <c r="C265" s="1843" t="s">
        <v>1375</v>
      </c>
      <c r="D265" s="824" t="s">
        <v>29</v>
      </c>
    </row>
    <row r="266" spans="1:4">
      <c r="A266" s="1004" t="s">
        <v>1182</v>
      </c>
      <c r="B266" s="1003" t="s">
        <v>1260</v>
      </c>
      <c r="C266" s="1843" t="s">
        <v>1375</v>
      </c>
      <c r="D266" s="824" t="s">
        <v>29</v>
      </c>
    </row>
    <row r="267" spans="1:4">
      <c r="A267" s="1004" t="s">
        <v>1180</v>
      </c>
      <c r="B267" s="1003" t="s">
        <v>1112</v>
      </c>
      <c r="C267" s="1843" t="s">
        <v>1375</v>
      </c>
      <c r="D267" s="824" t="s">
        <v>29</v>
      </c>
    </row>
    <row r="268" spans="1:4">
      <c r="A268" s="1004" t="s">
        <v>1178</v>
      </c>
      <c r="B268" s="1003" t="s">
        <v>1112</v>
      </c>
      <c r="C268" s="1843" t="s">
        <v>1375</v>
      </c>
      <c r="D268" s="824" t="s">
        <v>29</v>
      </c>
    </row>
    <row r="269" spans="1:4">
      <c r="A269" s="1002" t="s">
        <v>1235</v>
      </c>
      <c r="B269" s="1003" t="s">
        <v>1382</v>
      </c>
      <c r="C269" s="1843" t="s">
        <v>1375</v>
      </c>
      <c r="D269" s="824" t="s">
        <v>29</v>
      </c>
    </row>
    <row r="270" spans="1:4">
      <c r="A270" s="1004" t="s">
        <v>1177</v>
      </c>
      <c r="B270" s="1003" t="s">
        <v>1254</v>
      </c>
      <c r="C270" s="1843" t="s">
        <v>1375</v>
      </c>
      <c r="D270" s="824" t="s">
        <v>29</v>
      </c>
    </row>
    <row r="271" spans="1:4">
      <c r="A271" s="1004" t="s">
        <v>1176</v>
      </c>
      <c r="B271" s="1003" t="s">
        <v>1265</v>
      </c>
      <c r="C271" s="1843" t="s">
        <v>1375</v>
      </c>
      <c r="D271" s="824" t="s">
        <v>29</v>
      </c>
    </row>
    <row r="272" spans="1:4">
      <c r="A272" s="1004" t="s">
        <v>1174</v>
      </c>
      <c r="B272" s="1003" t="s">
        <v>1255</v>
      </c>
      <c r="C272" s="1843" t="s">
        <v>1375</v>
      </c>
      <c r="D272" s="824" t="s">
        <v>29</v>
      </c>
    </row>
    <row r="273" spans="1:4">
      <c r="A273" s="1004" t="s">
        <v>1173</v>
      </c>
      <c r="B273" s="1003" t="s">
        <v>1112</v>
      </c>
      <c r="C273" s="1843" t="s">
        <v>1375</v>
      </c>
      <c r="D273" s="824" t="s">
        <v>29</v>
      </c>
    </row>
    <row r="274" spans="1:4">
      <c r="A274" s="1004" t="s">
        <v>1171</v>
      </c>
      <c r="B274" s="1003" t="s">
        <v>1266</v>
      </c>
      <c r="C274" s="1843" t="s">
        <v>1375</v>
      </c>
      <c r="D274" s="824" t="s">
        <v>29</v>
      </c>
    </row>
    <row r="275" spans="1:4">
      <c r="A275" s="1004">
        <v>5.1100000000000003</v>
      </c>
      <c r="B275" s="1003" t="s">
        <v>1382</v>
      </c>
      <c r="C275" s="1843" t="s">
        <v>1375</v>
      </c>
      <c r="D275" s="824" t="s">
        <v>29</v>
      </c>
    </row>
    <row r="276" spans="1:4">
      <c r="A276" s="1004">
        <v>5.12</v>
      </c>
      <c r="B276" s="1003" t="s">
        <v>1382</v>
      </c>
      <c r="C276" s="1843" t="s">
        <v>1375</v>
      </c>
      <c r="D276" s="824" t="s">
        <v>29</v>
      </c>
    </row>
    <row r="277" spans="1:4">
      <c r="A277" s="1006">
        <v>5.13</v>
      </c>
      <c r="B277" s="1007" t="s">
        <v>1382</v>
      </c>
      <c r="C277" s="1843" t="s">
        <v>1375</v>
      </c>
      <c r="D277" s="824" t="s">
        <v>29</v>
      </c>
    </row>
    <row r="278" spans="1:4">
      <c r="A278" s="1000" t="s">
        <v>1168</v>
      </c>
      <c r="B278" s="1001" t="s">
        <v>1112</v>
      </c>
      <c r="C278" s="1843" t="s">
        <v>1375</v>
      </c>
      <c r="D278" s="824" t="s">
        <v>29</v>
      </c>
    </row>
    <row r="279" spans="1:4">
      <c r="A279" s="1004" t="s">
        <v>1166</v>
      </c>
      <c r="B279" s="1003" t="s">
        <v>1112</v>
      </c>
      <c r="C279" s="1843" t="s">
        <v>1375</v>
      </c>
      <c r="D279" s="824" t="s">
        <v>29</v>
      </c>
    </row>
    <row r="280" spans="1:4">
      <c r="A280" s="1004" t="s">
        <v>1164</v>
      </c>
      <c r="B280" s="1003" t="s">
        <v>1256</v>
      </c>
      <c r="C280" s="1843" t="s">
        <v>1375</v>
      </c>
      <c r="D280" s="824" t="s">
        <v>29</v>
      </c>
    </row>
    <row r="281" spans="1:4">
      <c r="A281" s="1004" t="s">
        <v>1162</v>
      </c>
      <c r="B281" s="1003" t="s">
        <v>1257</v>
      </c>
      <c r="C281" s="1843" t="s">
        <v>1375</v>
      </c>
      <c r="D281" s="824" t="s">
        <v>29</v>
      </c>
    </row>
    <row r="282" spans="1:4">
      <c r="A282" s="1004" t="s">
        <v>1160</v>
      </c>
      <c r="B282" s="1003" t="s">
        <v>1256</v>
      </c>
      <c r="C282" s="1843" t="s">
        <v>1375</v>
      </c>
      <c r="D282" s="824" t="s">
        <v>29</v>
      </c>
    </row>
    <row r="283" spans="1:4">
      <c r="A283" s="1004" t="s">
        <v>1158</v>
      </c>
      <c r="B283" s="1003" t="s">
        <v>1256</v>
      </c>
      <c r="C283" s="1843" t="s">
        <v>1375</v>
      </c>
      <c r="D283" s="824" t="s">
        <v>29</v>
      </c>
    </row>
    <row r="284" spans="1:4">
      <c r="A284" s="1004" t="s">
        <v>1156</v>
      </c>
      <c r="B284" s="1003" t="s">
        <v>1259</v>
      </c>
      <c r="C284" s="1843" t="s">
        <v>1375</v>
      </c>
      <c r="D284" s="824" t="s">
        <v>29</v>
      </c>
    </row>
    <row r="285" spans="1:4">
      <c r="A285" s="1004" t="s">
        <v>1154</v>
      </c>
      <c r="B285" s="1003" t="s">
        <v>1259</v>
      </c>
      <c r="C285" s="1843" t="s">
        <v>1375</v>
      </c>
      <c r="D285" s="824" t="s">
        <v>29</v>
      </c>
    </row>
    <row r="286" spans="1:4">
      <c r="A286" s="1006" t="s">
        <v>1152</v>
      </c>
      <c r="B286" s="1007" t="s">
        <v>1267</v>
      </c>
      <c r="C286" s="1843" t="s">
        <v>1375</v>
      </c>
      <c r="D286" s="824" t="s">
        <v>29</v>
      </c>
    </row>
    <row r="287" spans="1:4">
      <c r="A287" s="1000" t="s">
        <v>1148</v>
      </c>
      <c r="B287" s="1001" t="s">
        <v>1112</v>
      </c>
      <c r="C287" s="1843" t="s">
        <v>1375</v>
      </c>
      <c r="D287" s="824" t="s">
        <v>29</v>
      </c>
    </row>
    <row r="288" spans="1:4">
      <c r="A288" s="1004" t="s">
        <v>1146</v>
      </c>
      <c r="B288" s="1005" t="s">
        <v>1145</v>
      </c>
      <c r="C288" s="1843" t="s">
        <v>1375</v>
      </c>
      <c r="D288" s="824" t="s">
        <v>29</v>
      </c>
    </row>
    <row r="289" spans="1:4">
      <c r="A289" s="1004" t="s">
        <v>1144</v>
      </c>
      <c r="B289" s="1003" t="s">
        <v>1268</v>
      </c>
      <c r="C289" s="1843" t="s">
        <v>1375</v>
      </c>
      <c r="D289" s="824" t="s">
        <v>29</v>
      </c>
    </row>
    <row r="290" spans="1:4">
      <c r="A290" s="1004" t="s">
        <v>1142</v>
      </c>
      <c r="B290" s="1003" t="s">
        <v>1112</v>
      </c>
      <c r="C290" s="1843" t="s">
        <v>1375</v>
      </c>
      <c r="D290" s="824" t="s">
        <v>29</v>
      </c>
    </row>
    <row r="291" spans="1:4">
      <c r="A291" s="1002" t="s">
        <v>1236</v>
      </c>
      <c r="B291" s="1003" t="s">
        <v>1382</v>
      </c>
      <c r="C291" s="1843" t="s">
        <v>1375</v>
      </c>
      <c r="D291" s="824" t="s">
        <v>29</v>
      </c>
    </row>
    <row r="292" spans="1:4">
      <c r="A292" s="1004" t="s">
        <v>1141</v>
      </c>
      <c r="B292" s="1003" t="s">
        <v>1112</v>
      </c>
      <c r="C292" s="1843" t="s">
        <v>1375</v>
      </c>
      <c r="D292" s="824" t="s">
        <v>29</v>
      </c>
    </row>
    <row r="293" spans="1:4">
      <c r="A293" s="1002" t="s">
        <v>1237</v>
      </c>
      <c r="B293" s="1003" t="s">
        <v>1382</v>
      </c>
      <c r="C293" s="1843" t="s">
        <v>1375</v>
      </c>
      <c r="D293" s="824" t="s">
        <v>29</v>
      </c>
    </row>
    <row r="294" spans="1:4">
      <c r="A294" s="1004">
        <v>7.5</v>
      </c>
      <c r="B294" s="1003" t="s">
        <v>1112</v>
      </c>
      <c r="C294" s="1843" t="s">
        <v>1375</v>
      </c>
      <c r="D294" s="824" t="s">
        <v>29</v>
      </c>
    </row>
    <row r="295" spans="1:4">
      <c r="A295" s="1004">
        <v>7.6</v>
      </c>
      <c r="B295" s="1003" t="s">
        <v>1112</v>
      </c>
      <c r="C295" s="1843" t="s">
        <v>1375</v>
      </c>
      <c r="D295" s="824" t="s">
        <v>29</v>
      </c>
    </row>
    <row r="296" spans="1:4">
      <c r="A296" s="1004">
        <v>7.7</v>
      </c>
      <c r="B296" s="1003" t="s">
        <v>1112</v>
      </c>
      <c r="C296" s="1843" t="s">
        <v>1375</v>
      </c>
      <c r="D296" s="824" t="s">
        <v>29</v>
      </c>
    </row>
    <row r="297" spans="1:4">
      <c r="A297" s="1004">
        <v>7.8</v>
      </c>
      <c r="B297" s="1003" t="s">
        <v>1112</v>
      </c>
      <c r="C297" s="1843" t="s">
        <v>1375</v>
      </c>
      <c r="D297" s="824" t="s">
        <v>29</v>
      </c>
    </row>
    <row r="298" spans="1:4">
      <c r="A298" s="1016" t="s">
        <v>1136</v>
      </c>
      <c r="B298" s="1003" t="s">
        <v>1112</v>
      </c>
      <c r="C298" s="1843" t="s">
        <v>1375</v>
      </c>
      <c r="D298" s="824" t="s">
        <v>29</v>
      </c>
    </row>
    <row r="299" spans="1:4">
      <c r="A299" s="1004" t="s">
        <v>1135</v>
      </c>
      <c r="B299" s="1003" t="s">
        <v>1112</v>
      </c>
      <c r="C299" s="1843" t="s">
        <v>1375</v>
      </c>
      <c r="D299" s="824" t="s">
        <v>29</v>
      </c>
    </row>
    <row r="300" spans="1:4">
      <c r="A300" s="1004" t="s">
        <v>1133</v>
      </c>
      <c r="B300" s="1003" t="s">
        <v>1112</v>
      </c>
      <c r="C300" s="1843" t="s">
        <v>1375</v>
      </c>
      <c r="D300" s="824" t="s">
        <v>29</v>
      </c>
    </row>
    <row r="301" spans="1:4">
      <c r="A301" s="1004" t="s">
        <v>1131</v>
      </c>
      <c r="B301" s="1003" t="s">
        <v>1112</v>
      </c>
      <c r="C301" s="1843" t="s">
        <v>1375</v>
      </c>
      <c r="D301" s="824" t="s">
        <v>29</v>
      </c>
    </row>
    <row r="302" spans="1:4">
      <c r="A302" s="1004">
        <v>7.11</v>
      </c>
      <c r="B302" s="1003" t="s">
        <v>1112</v>
      </c>
      <c r="C302" s="1843" t="s">
        <v>1375</v>
      </c>
      <c r="D302" s="824" t="s">
        <v>29</v>
      </c>
    </row>
    <row r="303" spans="1:4">
      <c r="A303" s="1004">
        <v>7.12</v>
      </c>
      <c r="B303" s="1003" t="s">
        <v>1112</v>
      </c>
      <c r="C303" s="1843" t="s">
        <v>1375</v>
      </c>
      <c r="D303" s="824" t="s">
        <v>29</v>
      </c>
    </row>
    <row r="304" spans="1:4">
      <c r="A304" s="1004">
        <v>7.13</v>
      </c>
      <c r="B304" s="1003" t="s">
        <v>1385</v>
      </c>
      <c r="C304" s="1843" t="s">
        <v>1375</v>
      </c>
      <c r="D304" s="824" t="s">
        <v>29</v>
      </c>
    </row>
    <row r="305" spans="1:4">
      <c r="A305" s="1004">
        <v>7.14</v>
      </c>
      <c r="B305" s="1003" t="s">
        <v>1112</v>
      </c>
      <c r="C305" s="1843" t="s">
        <v>1375</v>
      </c>
      <c r="D305" s="824" t="s">
        <v>29</v>
      </c>
    </row>
    <row r="306" spans="1:4">
      <c r="A306" s="1004">
        <v>7.15</v>
      </c>
      <c r="B306" s="1003" t="s">
        <v>1112</v>
      </c>
      <c r="C306" s="1843" t="s">
        <v>1375</v>
      </c>
      <c r="D306" s="824" t="s">
        <v>29</v>
      </c>
    </row>
    <row r="307" spans="1:4">
      <c r="A307" s="1004">
        <v>7.16</v>
      </c>
      <c r="B307" s="1003" t="s">
        <v>1112</v>
      </c>
      <c r="C307" s="1843" t="s">
        <v>1375</v>
      </c>
      <c r="D307" s="824" t="s">
        <v>29</v>
      </c>
    </row>
    <row r="308" spans="1:4">
      <c r="A308" s="1006">
        <v>7.17</v>
      </c>
      <c r="B308" s="1007" t="s">
        <v>1269</v>
      </c>
      <c r="C308" s="1843" t="s">
        <v>1375</v>
      </c>
      <c r="D308" s="824" t="s">
        <v>29</v>
      </c>
    </row>
    <row r="309" spans="1:4">
      <c r="A309" s="1000" t="s">
        <v>1118</v>
      </c>
      <c r="B309" s="1001" t="s">
        <v>1112</v>
      </c>
      <c r="C309" s="1843" t="s">
        <v>1375</v>
      </c>
      <c r="D309" s="824" t="s">
        <v>29</v>
      </c>
    </row>
    <row r="310" spans="1:4">
      <c r="A310" s="1004" t="s">
        <v>1116</v>
      </c>
      <c r="B310" s="1003" t="s">
        <v>1112</v>
      </c>
      <c r="C310" s="1843" t="s">
        <v>1375</v>
      </c>
      <c r="D310" s="824" t="s">
        <v>29</v>
      </c>
    </row>
    <row r="311" spans="1:4">
      <c r="A311" s="1004" t="s">
        <v>1114</v>
      </c>
      <c r="B311" s="1003" t="s">
        <v>1112</v>
      </c>
      <c r="C311" s="1843" t="s">
        <v>1375</v>
      </c>
      <c r="D311" s="824" t="s">
        <v>29</v>
      </c>
    </row>
    <row r="312" spans="1:4">
      <c r="A312" s="1004" t="s">
        <v>1111</v>
      </c>
      <c r="B312" s="1003" t="s">
        <v>1269</v>
      </c>
      <c r="C312" s="1843" t="s">
        <v>1375</v>
      </c>
      <c r="D312" s="824" t="s">
        <v>29</v>
      </c>
    </row>
    <row r="313" spans="1:4">
      <c r="A313" s="1006" t="s">
        <v>1109</v>
      </c>
      <c r="B313" s="1007" t="s">
        <v>1270</v>
      </c>
      <c r="C313" s="1843" t="s">
        <v>1375</v>
      </c>
      <c r="D313" s="824" t="s">
        <v>29</v>
      </c>
    </row>
    <row r="314" spans="1:4">
      <c r="A314" s="971">
        <v>1.1000000000000001</v>
      </c>
      <c r="B314" s="972" t="s">
        <v>1112</v>
      </c>
      <c r="C314" s="1843" t="s">
        <v>1375</v>
      </c>
      <c r="D314" s="824" t="s">
        <v>1386</v>
      </c>
    </row>
    <row r="315" spans="1:4">
      <c r="A315" s="973">
        <v>1.2</v>
      </c>
      <c r="B315" s="974" t="s">
        <v>1258</v>
      </c>
      <c r="C315" s="1843" t="s">
        <v>1375</v>
      </c>
      <c r="D315" s="824" t="s">
        <v>1386</v>
      </c>
    </row>
    <row r="316" spans="1:4">
      <c r="A316" s="983">
        <v>2.1</v>
      </c>
      <c r="B316" s="972" t="s">
        <v>1112</v>
      </c>
      <c r="C316" s="1843" t="s">
        <v>1375</v>
      </c>
      <c r="D316" s="824" t="s">
        <v>1386</v>
      </c>
    </row>
    <row r="317" spans="1:4">
      <c r="A317" s="984">
        <v>2.2000000000000002</v>
      </c>
      <c r="B317" s="985" t="s">
        <v>1382</v>
      </c>
      <c r="C317" s="1843" t="s">
        <v>1375</v>
      </c>
      <c r="D317" s="824" t="s">
        <v>1386</v>
      </c>
    </row>
    <row r="318" spans="1:4">
      <c r="A318" s="984">
        <v>2.2999999999999998</v>
      </c>
      <c r="B318" s="985" t="s">
        <v>1112</v>
      </c>
      <c r="C318" s="1843" t="s">
        <v>1375</v>
      </c>
      <c r="D318" s="824" t="s">
        <v>1386</v>
      </c>
    </row>
    <row r="319" spans="1:4">
      <c r="A319" s="984">
        <v>2.4</v>
      </c>
      <c r="B319" s="985" t="s">
        <v>1259</v>
      </c>
      <c r="C319" s="1843" t="s">
        <v>1375</v>
      </c>
      <c r="D319" s="824" t="s">
        <v>1386</v>
      </c>
    </row>
    <row r="320" spans="1:4">
      <c r="A320" s="984">
        <v>2.5</v>
      </c>
      <c r="B320" s="985" t="s">
        <v>1269</v>
      </c>
      <c r="C320" s="1843" t="s">
        <v>1375</v>
      </c>
      <c r="D320" s="824" t="s">
        <v>1386</v>
      </c>
    </row>
    <row r="321" spans="1:4">
      <c r="A321" s="984">
        <v>2.6</v>
      </c>
      <c r="B321" s="985" t="s">
        <v>1260</v>
      </c>
      <c r="C321" s="1843" t="s">
        <v>1375</v>
      </c>
      <c r="D321" s="824" t="s">
        <v>1386</v>
      </c>
    </row>
    <row r="322" spans="1:4">
      <c r="A322" s="987" t="s">
        <v>1240</v>
      </c>
      <c r="B322" s="985" t="s">
        <v>1112</v>
      </c>
      <c r="C322" s="1843" t="s">
        <v>1375</v>
      </c>
      <c r="D322" s="824" t="s">
        <v>1386</v>
      </c>
    </row>
    <row r="323" spans="1:4">
      <c r="A323" s="984" t="s">
        <v>1221</v>
      </c>
      <c r="B323" s="985" t="s">
        <v>1390</v>
      </c>
      <c r="C323" s="1843" t="s">
        <v>1375</v>
      </c>
      <c r="D323" s="824" t="s">
        <v>1386</v>
      </c>
    </row>
    <row r="324" spans="1:4">
      <c r="A324" s="984">
        <v>2.8</v>
      </c>
      <c r="B324" s="985" t="s">
        <v>1263</v>
      </c>
      <c r="C324" s="1843" t="s">
        <v>1375</v>
      </c>
      <c r="D324" s="824" t="s">
        <v>1386</v>
      </c>
    </row>
    <row r="325" spans="1:4">
      <c r="A325" s="984">
        <v>2.9</v>
      </c>
      <c r="B325" s="985" t="s">
        <v>1261</v>
      </c>
      <c r="C325" s="1843" t="s">
        <v>1375</v>
      </c>
      <c r="D325" s="824" t="s">
        <v>1386</v>
      </c>
    </row>
    <row r="326" spans="1:4">
      <c r="A326" s="990" t="s">
        <v>1217</v>
      </c>
      <c r="B326" s="974" t="s">
        <v>1260</v>
      </c>
      <c r="C326" s="1843" t="s">
        <v>1375</v>
      </c>
      <c r="D326" s="824" t="s">
        <v>1386</v>
      </c>
    </row>
    <row r="327" spans="1:4">
      <c r="A327" s="983" t="s">
        <v>1213</v>
      </c>
      <c r="B327" s="972" t="s">
        <v>1112</v>
      </c>
      <c r="C327" s="1843" t="s">
        <v>1375</v>
      </c>
      <c r="D327" s="824" t="s">
        <v>1386</v>
      </c>
    </row>
    <row r="328" spans="1:4">
      <c r="A328" s="984" t="s">
        <v>1211</v>
      </c>
      <c r="B328" s="985" t="s">
        <v>1112</v>
      </c>
      <c r="C328" s="1843" t="s">
        <v>1375</v>
      </c>
      <c r="D328" s="824" t="s">
        <v>1386</v>
      </c>
    </row>
    <row r="329" spans="1:4">
      <c r="A329" s="984" t="s">
        <v>1209</v>
      </c>
      <c r="B329" s="991" t="s">
        <v>1208</v>
      </c>
      <c r="C329" s="1843" t="s">
        <v>1375</v>
      </c>
      <c r="D329" s="824" t="s">
        <v>1386</v>
      </c>
    </row>
    <row r="330" spans="1:4">
      <c r="A330" s="984" t="s">
        <v>1207</v>
      </c>
      <c r="B330" s="985" t="s">
        <v>1259</v>
      </c>
      <c r="C330" s="1843" t="s">
        <v>1375</v>
      </c>
      <c r="D330" s="824" t="s">
        <v>1386</v>
      </c>
    </row>
    <row r="331" spans="1:4">
      <c r="A331" s="984" t="s">
        <v>1206</v>
      </c>
      <c r="B331" s="985" t="s">
        <v>1256</v>
      </c>
      <c r="C331" s="1843" t="s">
        <v>1375</v>
      </c>
      <c r="D331" s="824" t="s">
        <v>1386</v>
      </c>
    </row>
    <row r="332" spans="1:4">
      <c r="A332" s="984" t="s">
        <v>1204</v>
      </c>
      <c r="B332" s="991" t="s">
        <v>1202</v>
      </c>
      <c r="C332" s="1843" t="s">
        <v>1375</v>
      </c>
      <c r="D332" s="824" t="s">
        <v>1386</v>
      </c>
    </row>
    <row r="333" spans="1:4">
      <c r="A333" s="984" t="s">
        <v>1201</v>
      </c>
      <c r="B333" s="985" t="s">
        <v>1262</v>
      </c>
      <c r="C333" s="1843" t="s">
        <v>1375</v>
      </c>
      <c r="D333" s="824" t="s">
        <v>1386</v>
      </c>
    </row>
    <row r="334" spans="1:4">
      <c r="A334" s="984" t="s">
        <v>1199</v>
      </c>
      <c r="B334" s="974" t="s">
        <v>1112</v>
      </c>
      <c r="C334" s="1843" t="s">
        <v>1375</v>
      </c>
      <c r="D334" s="824" t="s">
        <v>1386</v>
      </c>
    </row>
    <row r="335" spans="1:4">
      <c r="A335" s="992" t="s">
        <v>1195</v>
      </c>
      <c r="B335" s="993" t="s">
        <v>1112</v>
      </c>
      <c r="C335" s="1843" t="s">
        <v>1375</v>
      </c>
      <c r="D335" s="824" t="s">
        <v>1386</v>
      </c>
    </row>
    <row r="336" spans="1:4">
      <c r="A336" s="994" t="s">
        <v>1194</v>
      </c>
      <c r="B336" s="995" t="s">
        <v>1262</v>
      </c>
      <c r="C336" s="1843" t="s">
        <v>1375</v>
      </c>
      <c r="D336" s="824" t="s">
        <v>1386</v>
      </c>
    </row>
    <row r="337" spans="1:4">
      <c r="A337" s="994" t="s">
        <v>1193</v>
      </c>
      <c r="B337" s="996" t="s">
        <v>1264</v>
      </c>
      <c r="C337" s="1843" t="s">
        <v>1375</v>
      </c>
      <c r="D337" s="824" t="s">
        <v>1386</v>
      </c>
    </row>
    <row r="338" spans="1:4">
      <c r="A338" s="1000" t="s">
        <v>1189</v>
      </c>
      <c r="B338" s="1001" t="s">
        <v>1382</v>
      </c>
      <c r="C338" s="1843" t="s">
        <v>1375</v>
      </c>
      <c r="D338" s="824" t="s">
        <v>1386</v>
      </c>
    </row>
    <row r="339" spans="1:4">
      <c r="A339" s="1002" t="s">
        <v>1233</v>
      </c>
      <c r="B339" s="1003" t="s">
        <v>1112</v>
      </c>
      <c r="C339" s="1843" t="s">
        <v>1375</v>
      </c>
      <c r="D339" s="824" t="s">
        <v>1386</v>
      </c>
    </row>
    <row r="340" spans="1:4">
      <c r="A340" s="1004" t="s">
        <v>1188</v>
      </c>
      <c r="B340" s="1003" t="s">
        <v>1382</v>
      </c>
      <c r="C340" s="1843" t="s">
        <v>1375</v>
      </c>
      <c r="D340" s="824" t="s">
        <v>1386</v>
      </c>
    </row>
    <row r="341" spans="1:4">
      <c r="A341" s="1002" t="s">
        <v>1234</v>
      </c>
      <c r="B341" s="1003" t="s">
        <v>1259</v>
      </c>
      <c r="C341" s="1843" t="s">
        <v>1375</v>
      </c>
      <c r="D341" s="824" t="s">
        <v>1386</v>
      </c>
    </row>
    <row r="342" spans="1:4">
      <c r="A342" s="1004" t="s">
        <v>1187</v>
      </c>
      <c r="B342" s="1003" t="s">
        <v>1112</v>
      </c>
      <c r="C342" s="1843" t="s">
        <v>1375</v>
      </c>
      <c r="D342" s="824" t="s">
        <v>1386</v>
      </c>
    </row>
    <row r="343" spans="1:4">
      <c r="A343" s="1004" t="s">
        <v>1185</v>
      </c>
      <c r="B343" s="1005" t="s">
        <v>1183</v>
      </c>
      <c r="C343" s="1843" t="s">
        <v>1375</v>
      </c>
      <c r="D343" s="824" t="s">
        <v>1386</v>
      </c>
    </row>
    <row r="344" spans="1:4">
      <c r="A344" s="1004" t="s">
        <v>1182</v>
      </c>
      <c r="B344" s="1003" t="s">
        <v>1260</v>
      </c>
      <c r="C344" s="1843" t="s">
        <v>1375</v>
      </c>
      <c r="D344" s="824" t="s">
        <v>1386</v>
      </c>
    </row>
    <row r="345" spans="1:4">
      <c r="A345" s="1004" t="s">
        <v>1180</v>
      </c>
      <c r="B345" s="1003" t="s">
        <v>1112</v>
      </c>
      <c r="C345" s="1843" t="s">
        <v>1375</v>
      </c>
      <c r="D345" s="824" t="s">
        <v>1386</v>
      </c>
    </row>
    <row r="346" spans="1:4">
      <c r="A346" s="1004" t="s">
        <v>1178</v>
      </c>
      <c r="B346" s="1003" t="s">
        <v>1382</v>
      </c>
      <c r="C346" s="1843" t="s">
        <v>1375</v>
      </c>
      <c r="D346" s="824" t="s">
        <v>1386</v>
      </c>
    </row>
    <row r="347" spans="1:4">
      <c r="A347" s="1002" t="s">
        <v>1235</v>
      </c>
      <c r="B347" s="1003" t="s">
        <v>1270</v>
      </c>
      <c r="C347" s="1843" t="s">
        <v>1375</v>
      </c>
      <c r="D347" s="824" t="s">
        <v>1386</v>
      </c>
    </row>
    <row r="348" spans="1:4">
      <c r="A348" s="1004" t="s">
        <v>1177</v>
      </c>
      <c r="B348" s="1003" t="s">
        <v>1254</v>
      </c>
      <c r="C348" s="1843" t="s">
        <v>1375</v>
      </c>
      <c r="D348" s="824" t="s">
        <v>1386</v>
      </c>
    </row>
    <row r="349" spans="1:4">
      <c r="A349" s="1004" t="s">
        <v>1176</v>
      </c>
      <c r="B349" s="1003" t="s">
        <v>1265</v>
      </c>
      <c r="C349" s="1843" t="s">
        <v>1375</v>
      </c>
      <c r="D349" s="824" t="s">
        <v>1386</v>
      </c>
    </row>
    <row r="350" spans="1:4">
      <c r="A350" s="1004" t="s">
        <v>1174</v>
      </c>
      <c r="B350" s="1003" t="s">
        <v>1255</v>
      </c>
      <c r="C350" s="1843" t="s">
        <v>1375</v>
      </c>
      <c r="D350" s="824" t="s">
        <v>1386</v>
      </c>
    </row>
    <row r="351" spans="1:4">
      <c r="A351" s="1004" t="s">
        <v>1173</v>
      </c>
      <c r="B351" s="1003" t="s">
        <v>1112</v>
      </c>
      <c r="C351" s="1843" t="s">
        <v>1375</v>
      </c>
      <c r="D351" s="824" t="s">
        <v>1386</v>
      </c>
    </row>
    <row r="352" spans="1:4">
      <c r="A352" s="1004" t="s">
        <v>1171</v>
      </c>
      <c r="B352" s="1003" t="s">
        <v>1266</v>
      </c>
      <c r="C352" s="1843" t="s">
        <v>1375</v>
      </c>
      <c r="D352" s="824" t="s">
        <v>1386</v>
      </c>
    </row>
    <row r="353" spans="1:4">
      <c r="A353" s="1004">
        <v>5.1100000000000003</v>
      </c>
      <c r="B353" s="1003" t="s">
        <v>1387</v>
      </c>
      <c r="C353" s="1843" t="s">
        <v>1375</v>
      </c>
      <c r="D353" s="824" t="s">
        <v>1386</v>
      </c>
    </row>
    <row r="354" spans="1:4">
      <c r="A354" s="1004">
        <v>5.12</v>
      </c>
      <c r="B354" s="1003" t="s">
        <v>1261</v>
      </c>
      <c r="C354" s="1843" t="s">
        <v>1375</v>
      </c>
      <c r="D354" s="824" t="s">
        <v>1386</v>
      </c>
    </row>
    <row r="355" spans="1:4">
      <c r="A355" s="1006">
        <v>5.13</v>
      </c>
      <c r="B355" s="1007" t="s">
        <v>1388</v>
      </c>
      <c r="C355" s="1843" t="s">
        <v>1375</v>
      </c>
      <c r="D355" s="824" t="s">
        <v>1386</v>
      </c>
    </row>
    <row r="356" spans="1:4">
      <c r="A356" s="1000" t="s">
        <v>1168</v>
      </c>
      <c r="B356" s="1001" t="s">
        <v>1112</v>
      </c>
      <c r="C356" s="1843" t="s">
        <v>1375</v>
      </c>
      <c r="D356" s="824" t="s">
        <v>1386</v>
      </c>
    </row>
    <row r="357" spans="1:4">
      <c r="A357" s="1004" t="s">
        <v>1166</v>
      </c>
      <c r="B357" s="1003" t="s">
        <v>1112</v>
      </c>
      <c r="C357" s="1843" t="s">
        <v>1375</v>
      </c>
      <c r="D357" s="824" t="s">
        <v>1386</v>
      </c>
    </row>
    <row r="358" spans="1:4">
      <c r="A358" s="1004" t="s">
        <v>1164</v>
      </c>
      <c r="B358" s="1003" t="s">
        <v>1256</v>
      </c>
      <c r="C358" s="1843" t="s">
        <v>1375</v>
      </c>
      <c r="D358" s="824" t="s">
        <v>1386</v>
      </c>
    </row>
    <row r="359" spans="1:4">
      <c r="A359" s="1004" t="s">
        <v>1162</v>
      </c>
      <c r="B359" s="1003" t="s">
        <v>1257</v>
      </c>
      <c r="C359" s="1843" t="s">
        <v>1375</v>
      </c>
      <c r="D359" s="824" t="s">
        <v>1386</v>
      </c>
    </row>
    <row r="360" spans="1:4">
      <c r="A360" s="1004" t="s">
        <v>1160</v>
      </c>
      <c r="B360" s="1003" t="s">
        <v>1256</v>
      </c>
      <c r="C360" s="1843" t="s">
        <v>1375</v>
      </c>
      <c r="D360" s="824" t="s">
        <v>1386</v>
      </c>
    </row>
    <row r="361" spans="1:4">
      <c r="A361" s="1004" t="s">
        <v>1158</v>
      </c>
      <c r="B361" s="1003" t="s">
        <v>1256</v>
      </c>
      <c r="C361" s="1843" t="s">
        <v>1375</v>
      </c>
      <c r="D361" s="824" t="s">
        <v>1386</v>
      </c>
    </row>
    <row r="362" spans="1:4">
      <c r="A362" s="1004" t="s">
        <v>1156</v>
      </c>
      <c r="B362" s="1003" t="s">
        <v>1259</v>
      </c>
      <c r="C362" s="1843" t="s">
        <v>1375</v>
      </c>
      <c r="D362" s="824" t="s">
        <v>1386</v>
      </c>
    </row>
    <row r="363" spans="1:4">
      <c r="A363" s="1004" t="s">
        <v>1154</v>
      </c>
      <c r="B363" s="1003" t="s">
        <v>1259</v>
      </c>
      <c r="C363" s="1843" t="s">
        <v>1375</v>
      </c>
      <c r="D363" s="824" t="s">
        <v>1386</v>
      </c>
    </row>
    <row r="364" spans="1:4">
      <c r="A364" s="1006" t="s">
        <v>1152</v>
      </c>
      <c r="B364" s="1007" t="s">
        <v>1267</v>
      </c>
      <c r="C364" s="1843" t="s">
        <v>1375</v>
      </c>
      <c r="D364" s="824" t="s">
        <v>1386</v>
      </c>
    </row>
    <row r="365" spans="1:4">
      <c r="A365" s="1000" t="s">
        <v>1148</v>
      </c>
      <c r="B365" s="1001" t="s">
        <v>1112</v>
      </c>
      <c r="C365" s="1843" t="s">
        <v>1375</v>
      </c>
      <c r="D365" s="824" t="s">
        <v>1386</v>
      </c>
    </row>
    <row r="366" spans="1:4">
      <c r="A366" s="1004" t="s">
        <v>1146</v>
      </c>
      <c r="B366" s="1005" t="s">
        <v>1145</v>
      </c>
      <c r="C366" s="1843" t="s">
        <v>1375</v>
      </c>
      <c r="D366" s="824" t="s">
        <v>1386</v>
      </c>
    </row>
    <row r="367" spans="1:4">
      <c r="A367" s="1004" t="s">
        <v>1144</v>
      </c>
      <c r="B367" s="1003" t="s">
        <v>1268</v>
      </c>
      <c r="C367" s="1843" t="s">
        <v>1375</v>
      </c>
      <c r="D367" s="824" t="s">
        <v>1386</v>
      </c>
    </row>
    <row r="368" spans="1:4">
      <c r="A368" s="1004" t="s">
        <v>1142</v>
      </c>
      <c r="B368" s="1003" t="s">
        <v>1382</v>
      </c>
      <c r="C368" s="1843" t="s">
        <v>1375</v>
      </c>
      <c r="D368" s="824" t="s">
        <v>1386</v>
      </c>
    </row>
    <row r="369" spans="1:4">
      <c r="A369" s="1002" t="s">
        <v>1236</v>
      </c>
      <c r="B369" s="1003" t="s">
        <v>1259</v>
      </c>
      <c r="C369" s="1843" t="s">
        <v>1375</v>
      </c>
      <c r="D369" s="824" t="s">
        <v>1386</v>
      </c>
    </row>
    <row r="370" spans="1:4">
      <c r="A370" s="1004" t="s">
        <v>1141</v>
      </c>
      <c r="B370" s="1003" t="s">
        <v>1382</v>
      </c>
      <c r="C370" s="1843" t="s">
        <v>1375</v>
      </c>
      <c r="D370" s="824" t="s">
        <v>1386</v>
      </c>
    </row>
    <row r="371" spans="1:4">
      <c r="A371" s="1002" t="s">
        <v>1237</v>
      </c>
      <c r="B371" s="1003" t="s">
        <v>1260</v>
      </c>
      <c r="C371" s="1843" t="s">
        <v>1375</v>
      </c>
      <c r="D371" s="824" t="s">
        <v>1386</v>
      </c>
    </row>
    <row r="372" spans="1:4">
      <c r="A372" s="1004">
        <v>7.5</v>
      </c>
      <c r="B372" s="1003" t="s">
        <v>1112</v>
      </c>
      <c r="C372" s="1843" t="s">
        <v>1375</v>
      </c>
      <c r="D372" s="824" t="s">
        <v>1386</v>
      </c>
    </row>
    <row r="373" spans="1:4">
      <c r="A373" s="1004">
        <v>7.6</v>
      </c>
      <c r="B373" s="1003" t="s">
        <v>1112</v>
      </c>
      <c r="C373" s="1843" t="s">
        <v>1375</v>
      </c>
      <c r="D373" s="824" t="s">
        <v>1386</v>
      </c>
    </row>
    <row r="374" spans="1:4">
      <c r="A374" s="1004">
        <v>7.7</v>
      </c>
      <c r="B374" s="1003" t="s">
        <v>1112</v>
      </c>
      <c r="C374" s="1843" t="s">
        <v>1375</v>
      </c>
      <c r="D374" s="824" t="s">
        <v>1386</v>
      </c>
    </row>
    <row r="375" spans="1:4">
      <c r="A375" s="1004">
        <v>7.8</v>
      </c>
      <c r="B375" s="1003" t="s">
        <v>1112</v>
      </c>
      <c r="C375" s="1843" t="s">
        <v>1375</v>
      </c>
      <c r="D375" s="824" t="s">
        <v>1386</v>
      </c>
    </row>
    <row r="376" spans="1:4">
      <c r="A376" s="1016" t="s">
        <v>1136</v>
      </c>
      <c r="B376" s="1003" t="s">
        <v>1382</v>
      </c>
      <c r="C376" s="1843" t="s">
        <v>1375</v>
      </c>
      <c r="D376" s="824" t="s">
        <v>1386</v>
      </c>
    </row>
    <row r="377" spans="1:4">
      <c r="A377" s="1004" t="s">
        <v>1135</v>
      </c>
      <c r="B377" s="1003" t="s">
        <v>1112</v>
      </c>
      <c r="C377" s="1843" t="s">
        <v>1375</v>
      </c>
      <c r="D377" s="824" t="s">
        <v>1386</v>
      </c>
    </row>
    <row r="378" spans="1:4">
      <c r="A378" s="1004" t="s">
        <v>1133</v>
      </c>
      <c r="B378" s="1003" t="s">
        <v>1112</v>
      </c>
      <c r="C378" s="1843" t="s">
        <v>1375</v>
      </c>
      <c r="D378" s="824" t="s">
        <v>1386</v>
      </c>
    </row>
    <row r="379" spans="1:4">
      <c r="A379" s="1004" t="s">
        <v>1131</v>
      </c>
      <c r="B379" s="1003" t="s">
        <v>1112</v>
      </c>
      <c r="C379" s="1843" t="s">
        <v>1375</v>
      </c>
      <c r="D379" s="824" t="s">
        <v>1386</v>
      </c>
    </row>
    <row r="380" spans="1:4">
      <c r="A380" s="1004">
        <v>7.11</v>
      </c>
      <c r="B380" s="1003" t="s">
        <v>1112</v>
      </c>
      <c r="C380" s="1843" t="s">
        <v>1375</v>
      </c>
      <c r="D380" s="824" t="s">
        <v>1386</v>
      </c>
    </row>
    <row r="381" spans="1:4">
      <c r="A381" s="1004">
        <v>7.12</v>
      </c>
      <c r="B381" s="1003" t="s">
        <v>1112</v>
      </c>
      <c r="C381" s="1843" t="s">
        <v>1375</v>
      </c>
      <c r="D381" s="824" t="s">
        <v>1386</v>
      </c>
    </row>
    <row r="382" spans="1:4">
      <c r="A382" s="1004">
        <v>7.13</v>
      </c>
      <c r="B382" s="1003" t="s">
        <v>1382</v>
      </c>
      <c r="C382" s="1843" t="s">
        <v>1375</v>
      </c>
      <c r="D382" s="824" t="s">
        <v>1386</v>
      </c>
    </row>
    <row r="383" spans="1:4">
      <c r="A383" s="1004">
        <v>7.14</v>
      </c>
      <c r="B383" s="1003" t="s">
        <v>1112</v>
      </c>
      <c r="C383" s="1843" t="s">
        <v>1375</v>
      </c>
      <c r="D383" s="824" t="s">
        <v>1386</v>
      </c>
    </row>
    <row r="384" spans="1:4">
      <c r="A384" s="1004">
        <v>7.15</v>
      </c>
      <c r="B384" s="1003" t="s">
        <v>1112</v>
      </c>
      <c r="C384" s="1843" t="s">
        <v>1375</v>
      </c>
      <c r="D384" s="824" t="s">
        <v>1386</v>
      </c>
    </row>
    <row r="385" spans="1:4">
      <c r="A385" s="1004">
        <v>7.16</v>
      </c>
      <c r="B385" s="1003" t="s">
        <v>1112</v>
      </c>
      <c r="C385" s="1843" t="s">
        <v>1375</v>
      </c>
      <c r="D385" s="824" t="s">
        <v>1386</v>
      </c>
    </row>
    <row r="386" spans="1:4">
      <c r="A386" s="1006">
        <v>7.17</v>
      </c>
      <c r="B386" s="1007" t="s">
        <v>1269</v>
      </c>
      <c r="C386" s="1843" t="s">
        <v>1375</v>
      </c>
      <c r="D386" s="824" t="s">
        <v>1386</v>
      </c>
    </row>
    <row r="387" spans="1:4">
      <c r="A387" s="1000" t="s">
        <v>1118</v>
      </c>
      <c r="B387" s="1001" t="s">
        <v>1112</v>
      </c>
      <c r="C387" s="1843" t="s">
        <v>1375</v>
      </c>
      <c r="D387" s="824" t="s">
        <v>1386</v>
      </c>
    </row>
    <row r="388" spans="1:4">
      <c r="A388" s="1004" t="s">
        <v>1116</v>
      </c>
      <c r="B388" s="1003" t="s">
        <v>1112</v>
      </c>
      <c r="C388" s="1843" t="s">
        <v>1375</v>
      </c>
      <c r="D388" s="824" t="s">
        <v>1386</v>
      </c>
    </row>
    <row r="389" spans="1:4">
      <c r="A389" s="1004" t="s">
        <v>1114</v>
      </c>
      <c r="B389" s="1003" t="s">
        <v>1112</v>
      </c>
      <c r="C389" s="1843" t="s">
        <v>1375</v>
      </c>
      <c r="D389" s="824" t="s">
        <v>1386</v>
      </c>
    </row>
    <row r="390" spans="1:4">
      <c r="A390" s="1004" t="s">
        <v>1111</v>
      </c>
      <c r="B390" s="1003" t="s">
        <v>1269</v>
      </c>
      <c r="C390" s="1843" t="s">
        <v>1375</v>
      </c>
      <c r="D390" s="824" t="s">
        <v>1386</v>
      </c>
    </row>
    <row r="391" spans="1:4">
      <c r="A391" s="1006" t="s">
        <v>1109</v>
      </c>
      <c r="B391" s="1007" t="s">
        <v>1270</v>
      </c>
      <c r="C391" s="1843" t="s">
        <v>1375</v>
      </c>
      <c r="D391" s="824" t="s">
        <v>1386</v>
      </c>
    </row>
    <row r="392" spans="1:4">
      <c r="A392" s="971">
        <v>1.1000000000000001</v>
      </c>
      <c r="B392" s="972" t="s">
        <v>1112</v>
      </c>
      <c r="C392" s="1843" t="s">
        <v>1375</v>
      </c>
      <c r="D392" s="824" t="s">
        <v>1389</v>
      </c>
    </row>
    <row r="393" spans="1:4">
      <c r="A393" s="973">
        <v>1.2</v>
      </c>
      <c r="B393" s="974" t="s">
        <v>1258</v>
      </c>
      <c r="C393" s="1843" t="s">
        <v>1375</v>
      </c>
      <c r="D393" s="824" t="s">
        <v>1389</v>
      </c>
    </row>
    <row r="394" spans="1:4">
      <c r="A394" s="983">
        <v>2.1</v>
      </c>
      <c r="B394" s="972" t="s">
        <v>1112</v>
      </c>
      <c r="C394" s="1843" t="s">
        <v>1375</v>
      </c>
      <c r="D394" s="824" t="s">
        <v>1389</v>
      </c>
    </row>
    <row r="395" spans="1:4">
      <c r="A395" s="984">
        <v>2.2000000000000002</v>
      </c>
      <c r="B395" s="985" t="s">
        <v>1382</v>
      </c>
      <c r="C395" s="1843" t="s">
        <v>1375</v>
      </c>
      <c r="D395" s="824" t="s">
        <v>1389</v>
      </c>
    </row>
    <row r="396" spans="1:4">
      <c r="A396" s="984">
        <v>2.2999999999999998</v>
      </c>
      <c r="B396" s="985" t="s">
        <v>1112</v>
      </c>
      <c r="C396" s="1843" t="s">
        <v>1375</v>
      </c>
      <c r="D396" s="824" t="s">
        <v>1389</v>
      </c>
    </row>
    <row r="397" spans="1:4">
      <c r="A397" s="984">
        <v>2.4</v>
      </c>
      <c r="B397" s="985" t="s">
        <v>1259</v>
      </c>
      <c r="C397" s="1843" t="s">
        <v>1375</v>
      </c>
      <c r="D397" s="824" t="s">
        <v>1389</v>
      </c>
    </row>
    <row r="398" spans="1:4">
      <c r="A398" s="984">
        <v>2.5</v>
      </c>
      <c r="B398" s="985" t="s">
        <v>1269</v>
      </c>
      <c r="C398" s="1843" t="s">
        <v>1375</v>
      </c>
      <c r="D398" s="824" t="s">
        <v>1389</v>
      </c>
    </row>
    <row r="399" spans="1:4">
      <c r="A399" s="984">
        <v>2.6</v>
      </c>
      <c r="B399" s="985" t="s">
        <v>1260</v>
      </c>
      <c r="C399" s="1843" t="s">
        <v>1375</v>
      </c>
      <c r="D399" s="824" t="s">
        <v>1389</v>
      </c>
    </row>
    <row r="400" spans="1:4">
      <c r="A400" s="987" t="s">
        <v>1240</v>
      </c>
      <c r="B400" s="985" t="s">
        <v>1112</v>
      </c>
      <c r="C400" s="1843" t="s">
        <v>1375</v>
      </c>
      <c r="D400" s="824" t="s">
        <v>1389</v>
      </c>
    </row>
    <row r="401" spans="1:4">
      <c r="A401" s="984" t="s">
        <v>1221</v>
      </c>
      <c r="B401" s="985" t="s">
        <v>1390</v>
      </c>
      <c r="C401" s="1843" t="s">
        <v>1375</v>
      </c>
      <c r="D401" s="824" t="s">
        <v>1389</v>
      </c>
    </row>
    <row r="402" spans="1:4">
      <c r="A402" s="984">
        <v>2.8</v>
      </c>
      <c r="B402" s="985" t="s">
        <v>1263</v>
      </c>
      <c r="C402" s="1843" t="s">
        <v>1375</v>
      </c>
      <c r="D402" s="824" t="s">
        <v>1389</v>
      </c>
    </row>
    <row r="403" spans="1:4">
      <c r="A403" s="984">
        <v>2.9</v>
      </c>
      <c r="B403" s="985" t="s">
        <v>1261</v>
      </c>
      <c r="C403" s="1843" t="s">
        <v>1375</v>
      </c>
      <c r="D403" s="824" t="s">
        <v>1389</v>
      </c>
    </row>
    <row r="404" spans="1:4">
      <c r="A404" s="990" t="s">
        <v>1217</v>
      </c>
      <c r="B404" s="974" t="s">
        <v>1260</v>
      </c>
      <c r="C404" s="1843" t="s">
        <v>1375</v>
      </c>
      <c r="D404" s="824" t="s">
        <v>1389</v>
      </c>
    </row>
    <row r="405" spans="1:4">
      <c r="A405" s="983" t="s">
        <v>1213</v>
      </c>
      <c r="B405" s="972" t="s">
        <v>1112</v>
      </c>
      <c r="C405" s="1843" t="s">
        <v>1375</v>
      </c>
      <c r="D405" s="824" t="s">
        <v>1389</v>
      </c>
    </row>
    <row r="406" spans="1:4">
      <c r="A406" s="984" t="s">
        <v>1211</v>
      </c>
      <c r="B406" s="985" t="s">
        <v>1112</v>
      </c>
      <c r="C406" s="1843" t="s">
        <v>1375</v>
      </c>
      <c r="D406" s="824" t="s">
        <v>1389</v>
      </c>
    </row>
    <row r="407" spans="1:4">
      <c r="A407" s="984" t="s">
        <v>1209</v>
      </c>
      <c r="B407" s="991" t="s">
        <v>1208</v>
      </c>
      <c r="C407" s="1843" t="s">
        <v>1375</v>
      </c>
      <c r="D407" s="824" t="s">
        <v>1389</v>
      </c>
    </row>
    <row r="408" spans="1:4">
      <c r="A408" s="984" t="s">
        <v>1207</v>
      </c>
      <c r="B408" s="985" t="s">
        <v>1259</v>
      </c>
      <c r="C408" s="1843" t="s">
        <v>1375</v>
      </c>
      <c r="D408" s="824" t="s">
        <v>1389</v>
      </c>
    </row>
    <row r="409" spans="1:4">
      <c r="A409" s="984" t="s">
        <v>1206</v>
      </c>
      <c r="B409" s="985" t="s">
        <v>1256</v>
      </c>
      <c r="C409" s="1843" t="s">
        <v>1375</v>
      </c>
      <c r="D409" s="824" t="s">
        <v>1389</v>
      </c>
    </row>
    <row r="410" spans="1:4">
      <c r="A410" s="984" t="s">
        <v>1204</v>
      </c>
      <c r="B410" s="991" t="s">
        <v>1202</v>
      </c>
      <c r="C410" s="1843" t="s">
        <v>1375</v>
      </c>
      <c r="D410" s="824" t="s">
        <v>1389</v>
      </c>
    </row>
    <row r="411" spans="1:4">
      <c r="A411" s="984" t="s">
        <v>1201</v>
      </c>
      <c r="B411" s="985" t="s">
        <v>1262</v>
      </c>
      <c r="C411" s="1843" t="s">
        <v>1375</v>
      </c>
      <c r="D411" s="824" t="s">
        <v>1389</v>
      </c>
    </row>
    <row r="412" spans="1:4">
      <c r="A412" s="984" t="s">
        <v>1199</v>
      </c>
      <c r="B412" s="974" t="s">
        <v>1112</v>
      </c>
      <c r="C412" s="1843" t="s">
        <v>1375</v>
      </c>
      <c r="D412" s="824" t="s">
        <v>1389</v>
      </c>
    </row>
    <row r="413" spans="1:4">
      <c r="A413" s="992" t="s">
        <v>1195</v>
      </c>
      <c r="B413" s="993" t="s">
        <v>1112</v>
      </c>
      <c r="C413" s="1843" t="s">
        <v>1375</v>
      </c>
      <c r="D413" s="824" t="s">
        <v>1389</v>
      </c>
    </row>
    <row r="414" spans="1:4">
      <c r="A414" s="994" t="s">
        <v>1194</v>
      </c>
      <c r="B414" s="995" t="s">
        <v>1262</v>
      </c>
      <c r="C414" s="1843" t="s">
        <v>1375</v>
      </c>
      <c r="D414" s="824" t="s">
        <v>1389</v>
      </c>
    </row>
    <row r="415" spans="1:4">
      <c r="A415" s="994" t="s">
        <v>1193</v>
      </c>
      <c r="B415" s="996" t="s">
        <v>1264</v>
      </c>
      <c r="C415" s="1843" t="s">
        <v>1375</v>
      </c>
      <c r="D415" s="824" t="s">
        <v>1389</v>
      </c>
    </row>
    <row r="416" spans="1:4">
      <c r="A416" s="1000" t="s">
        <v>1189</v>
      </c>
      <c r="B416" s="1001" t="s">
        <v>1382</v>
      </c>
      <c r="C416" s="1843" t="s">
        <v>1375</v>
      </c>
      <c r="D416" s="824" t="s">
        <v>1389</v>
      </c>
    </row>
    <row r="417" spans="1:4">
      <c r="A417" s="1002" t="s">
        <v>1233</v>
      </c>
      <c r="B417" s="1003" t="s">
        <v>1112</v>
      </c>
      <c r="C417" s="1843" t="s">
        <v>1375</v>
      </c>
      <c r="D417" s="824" t="s">
        <v>1389</v>
      </c>
    </row>
    <row r="418" spans="1:4">
      <c r="A418" s="1004" t="s">
        <v>1188</v>
      </c>
      <c r="B418" s="1003" t="s">
        <v>1382</v>
      </c>
      <c r="C418" s="1843" t="s">
        <v>1375</v>
      </c>
      <c r="D418" s="824" t="s">
        <v>1389</v>
      </c>
    </row>
    <row r="419" spans="1:4">
      <c r="A419" s="1002" t="s">
        <v>1234</v>
      </c>
      <c r="B419" s="1003" t="s">
        <v>1259</v>
      </c>
      <c r="C419" s="1843" t="s">
        <v>1375</v>
      </c>
      <c r="D419" s="824" t="s">
        <v>1389</v>
      </c>
    </row>
    <row r="420" spans="1:4">
      <c r="A420" s="1004" t="s">
        <v>1187</v>
      </c>
      <c r="B420" s="1003" t="s">
        <v>1112</v>
      </c>
      <c r="C420" s="1843" t="s">
        <v>1375</v>
      </c>
      <c r="D420" s="824" t="s">
        <v>1389</v>
      </c>
    </row>
    <row r="421" spans="1:4">
      <c r="A421" s="1004" t="s">
        <v>1185</v>
      </c>
      <c r="B421" s="1005" t="s">
        <v>1183</v>
      </c>
      <c r="C421" s="1843" t="s">
        <v>1375</v>
      </c>
      <c r="D421" s="824" t="s">
        <v>1389</v>
      </c>
    </row>
    <row r="422" spans="1:4">
      <c r="A422" s="1004" t="s">
        <v>1182</v>
      </c>
      <c r="B422" s="1003" t="s">
        <v>1260</v>
      </c>
      <c r="C422" s="1843" t="s">
        <v>1375</v>
      </c>
      <c r="D422" s="824" t="s">
        <v>1389</v>
      </c>
    </row>
    <row r="423" spans="1:4">
      <c r="A423" s="1004" t="s">
        <v>1180</v>
      </c>
      <c r="B423" s="1003" t="s">
        <v>1112</v>
      </c>
      <c r="C423" s="1843" t="s">
        <v>1375</v>
      </c>
      <c r="D423" s="824" t="s">
        <v>1389</v>
      </c>
    </row>
    <row r="424" spans="1:4">
      <c r="A424" s="1004" t="s">
        <v>1178</v>
      </c>
      <c r="B424" s="1003" t="s">
        <v>1382</v>
      </c>
      <c r="C424" s="1843" t="s">
        <v>1375</v>
      </c>
      <c r="D424" s="824" t="s">
        <v>1389</v>
      </c>
    </row>
    <row r="425" spans="1:4">
      <c r="A425" s="1002" t="s">
        <v>1235</v>
      </c>
      <c r="B425" s="1003" t="s">
        <v>1270</v>
      </c>
      <c r="C425" s="1843" t="s">
        <v>1375</v>
      </c>
      <c r="D425" s="824" t="s">
        <v>1389</v>
      </c>
    </row>
    <row r="426" spans="1:4">
      <c r="A426" s="1004" t="s">
        <v>1177</v>
      </c>
      <c r="B426" s="1003" t="s">
        <v>1254</v>
      </c>
      <c r="C426" s="1843" t="s">
        <v>1375</v>
      </c>
      <c r="D426" s="824" t="s">
        <v>1389</v>
      </c>
    </row>
    <row r="427" spans="1:4">
      <c r="A427" s="1004" t="s">
        <v>1176</v>
      </c>
      <c r="B427" s="1003" t="s">
        <v>1265</v>
      </c>
      <c r="C427" s="1843" t="s">
        <v>1375</v>
      </c>
      <c r="D427" s="824" t="s">
        <v>1389</v>
      </c>
    </row>
    <row r="428" spans="1:4">
      <c r="A428" s="1004" t="s">
        <v>1174</v>
      </c>
      <c r="B428" s="1003" t="s">
        <v>1255</v>
      </c>
      <c r="C428" s="1843" t="s">
        <v>1375</v>
      </c>
      <c r="D428" s="824" t="s">
        <v>1389</v>
      </c>
    </row>
    <row r="429" spans="1:4">
      <c r="A429" s="1004" t="s">
        <v>1173</v>
      </c>
      <c r="B429" s="1003" t="s">
        <v>1112</v>
      </c>
      <c r="C429" s="1843" t="s">
        <v>1375</v>
      </c>
      <c r="D429" s="824" t="s">
        <v>1389</v>
      </c>
    </row>
    <row r="430" spans="1:4">
      <c r="A430" s="1004" t="s">
        <v>1171</v>
      </c>
      <c r="B430" s="1003" t="s">
        <v>1266</v>
      </c>
      <c r="C430" s="1843" t="s">
        <v>1375</v>
      </c>
      <c r="D430" s="824" t="s">
        <v>1389</v>
      </c>
    </row>
    <row r="431" spans="1:4">
      <c r="A431" s="1004">
        <v>5.1100000000000003</v>
      </c>
      <c r="B431" s="1003" t="s">
        <v>1387</v>
      </c>
      <c r="C431" s="1843" t="s">
        <v>1375</v>
      </c>
      <c r="D431" s="824" t="s">
        <v>1389</v>
      </c>
    </row>
    <row r="432" spans="1:4">
      <c r="A432" s="1004">
        <v>5.12</v>
      </c>
      <c r="B432" s="1003" t="s">
        <v>1261</v>
      </c>
      <c r="C432" s="1843" t="s">
        <v>1375</v>
      </c>
      <c r="D432" s="824" t="s">
        <v>1389</v>
      </c>
    </row>
    <row r="433" spans="1:4">
      <c r="A433" s="1006">
        <v>5.13</v>
      </c>
      <c r="B433" s="1007" t="s">
        <v>1388</v>
      </c>
      <c r="C433" s="1843" t="s">
        <v>1375</v>
      </c>
      <c r="D433" s="824" t="s">
        <v>1389</v>
      </c>
    </row>
    <row r="434" spans="1:4">
      <c r="A434" s="1000" t="s">
        <v>1168</v>
      </c>
      <c r="B434" s="1001" t="s">
        <v>1112</v>
      </c>
      <c r="C434" s="1843" t="s">
        <v>1375</v>
      </c>
      <c r="D434" s="824" t="s">
        <v>1389</v>
      </c>
    </row>
    <row r="435" spans="1:4">
      <c r="A435" s="1004" t="s">
        <v>1166</v>
      </c>
      <c r="B435" s="1003" t="s">
        <v>1112</v>
      </c>
      <c r="C435" s="1843" t="s">
        <v>1375</v>
      </c>
      <c r="D435" s="824" t="s">
        <v>1389</v>
      </c>
    </row>
    <row r="436" spans="1:4">
      <c r="A436" s="1004" t="s">
        <v>1164</v>
      </c>
      <c r="B436" s="1003" t="s">
        <v>1256</v>
      </c>
      <c r="C436" s="1843" t="s">
        <v>1375</v>
      </c>
      <c r="D436" s="824" t="s">
        <v>1389</v>
      </c>
    </row>
    <row r="437" spans="1:4">
      <c r="A437" s="1004" t="s">
        <v>1162</v>
      </c>
      <c r="B437" s="1003" t="s">
        <v>1257</v>
      </c>
      <c r="C437" s="1843" t="s">
        <v>1375</v>
      </c>
      <c r="D437" s="824" t="s">
        <v>1389</v>
      </c>
    </row>
    <row r="438" spans="1:4">
      <c r="A438" s="1004" t="s">
        <v>1160</v>
      </c>
      <c r="B438" s="1003" t="s">
        <v>1256</v>
      </c>
      <c r="C438" s="1843" t="s">
        <v>1375</v>
      </c>
      <c r="D438" s="824" t="s">
        <v>1389</v>
      </c>
    </row>
    <row r="439" spans="1:4">
      <c r="A439" s="1004" t="s">
        <v>1158</v>
      </c>
      <c r="B439" s="1003" t="s">
        <v>1256</v>
      </c>
      <c r="C439" s="1843" t="s">
        <v>1375</v>
      </c>
      <c r="D439" s="824" t="s">
        <v>1389</v>
      </c>
    </row>
    <row r="440" spans="1:4">
      <c r="A440" s="1004" t="s">
        <v>1156</v>
      </c>
      <c r="B440" s="1003" t="s">
        <v>1259</v>
      </c>
      <c r="C440" s="1843" t="s">
        <v>1375</v>
      </c>
      <c r="D440" s="824" t="s">
        <v>1389</v>
      </c>
    </row>
    <row r="441" spans="1:4">
      <c r="A441" s="1004" t="s">
        <v>1154</v>
      </c>
      <c r="B441" s="1003" t="s">
        <v>1259</v>
      </c>
      <c r="C441" s="1843" t="s">
        <v>1375</v>
      </c>
      <c r="D441" s="824" t="s">
        <v>1389</v>
      </c>
    </row>
    <row r="442" spans="1:4">
      <c r="A442" s="1006" t="s">
        <v>1152</v>
      </c>
      <c r="B442" s="1007" t="s">
        <v>1267</v>
      </c>
      <c r="C442" s="1843" t="s">
        <v>1375</v>
      </c>
      <c r="D442" s="824" t="s">
        <v>1389</v>
      </c>
    </row>
    <row r="443" spans="1:4">
      <c r="A443" s="1000" t="s">
        <v>1148</v>
      </c>
      <c r="B443" s="1001" t="s">
        <v>1112</v>
      </c>
      <c r="C443" s="1843" t="s">
        <v>1375</v>
      </c>
      <c r="D443" s="824" t="s">
        <v>1389</v>
      </c>
    </row>
    <row r="444" spans="1:4">
      <c r="A444" s="1004" t="s">
        <v>1146</v>
      </c>
      <c r="B444" s="1005" t="s">
        <v>1145</v>
      </c>
      <c r="C444" s="1843" t="s">
        <v>1375</v>
      </c>
      <c r="D444" s="824" t="s">
        <v>1389</v>
      </c>
    </row>
    <row r="445" spans="1:4">
      <c r="A445" s="1004" t="s">
        <v>1144</v>
      </c>
      <c r="B445" s="1003" t="s">
        <v>1268</v>
      </c>
      <c r="C445" s="1843" t="s">
        <v>1375</v>
      </c>
      <c r="D445" s="824" t="s">
        <v>1389</v>
      </c>
    </row>
    <row r="446" spans="1:4">
      <c r="A446" s="1004" t="s">
        <v>1142</v>
      </c>
      <c r="B446" s="1003" t="s">
        <v>1112</v>
      </c>
      <c r="C446" s="1843" t="s">
        <v>1375</v>
      </c>
      <c r="D446" s="824" t="s">
        <v>1389</v>
      </c>
    </row>
    <row r="447" spans="1:4">
      <c r="A447" s="1002" t="s">
        <v>1236</v>
      </c>
      <c r="B447" s="1003" t="s">
        <v>1382</v>
      </c>
      <c r="C447" s="1843" t="s">
        <v>1375</v>
      </c>
      <c r="D447" s="824" t="s">
        <v>1389</v>
      </c>
    </row>
    <row r="448" spans="1:4">
      <c r="A448" s="1004" t="s">
        <v>1141</v>
      </c>
      <c r="B448" s="1003" t="s">
        <v>1382</v>
      </c>
      <c r="C448" s="1843" t="s">
        <v>1375</v>
      </c>
      <c r="D448" s="824" t="s">
        <v>1389</v>
      </c>
    </row>
    <row r="449" spans="1:4">
      <c r="A449" s="1002" t="s">
        <v>1237</v>
      </c>
      <c r="B449" s="1003" t="s">
        <v>1260</v>
      </c>
      <c r="C449" s="1843" t="s">
        <v>1375</v>
      </c>
      <c r="D449" s="824" t="s">
        <v>1389</v>
      </c>
    </row>
    <row r="450" spans="1:4">
      <c r="A450" s="1004">
        <v>7.5</v>
      </c>
      <c r="B450" s="1003" t="s">
        <v>1112</v>
      </c>
      <c r="C450" s="1843" t="s">
        <v>1375</v>
      </c>
      <c r="D450" s="824" t="s">
        <v>1389</v>
      </c>
    </row>
    <row r="451" spans="1:4">
      <c r="A451" s="1004">
        <v>7.6</v>
      </c>
      <c r="B451" s="1003" t="s">
        <v>1112</v>
      </c>
      <c r="C451" s="1843" t="s">
        <v>1375</v>
      </c>
      <c r="D451" s="824" t="s">
        <v>1389</v>
      </c>
    </row>
    <row r="452" spans="1:4">
      <c r="A452" s="1004">
        <v>7.7</v>
      </c>
      <c r="B452" s="1003" t="s">
        <v>1112</v>
      </c>
      <c r="C452" s="1843" t="s">
        <v>1375</v>
      </c>
      <c r="D452" s="824" t="s">
        <v>1389</v>
      </c>
    </row>
    <row r="453" spans="1:4">
      <c r="A453" s="1004">
        <v>7.8</v>
      </c>
      <c r="B453" s="1003" t="s">
        <v>1112</v>
      </c>
      <c r="C453" s="1843" t="s">
        <v>1375</v>
      </c>
      <c r="D453" s="824" t="s">
        <v>1389</v>
      </c>
    </row>
    <row r="454" spans="1:4">
      <c r="A454" s="1016" t="s">
        <v>1136</v>
      </c>
      <c r="B454" s="1003" t="s">
        <v>1382</v>
      </c>
      <c r="C454" s="1843" t="s">
        <v>1375</v>
      </c>
      <c r="D454" s="824" t="s">
        <v>1389</v>
      </c>
    </row>
    <row r="455" spans="1:4">
      <c r="A455" s="1004" t="s">
        <v>1135</v>
      </c>
      <c r="B455" s="1003" t="s">
        <v>1112</v>
      </c>
      <c r="C455" s="1843" t="s">
        <v>1375</v>
      </c>
      <c r="D455" s="824" t="s">
        <v>1389</v>
      </c>
    </row>
    <row r="456" spans="1:4">
      <c r="A456" s="1004" t="s">
        <v>1133</v>
      </c>
      <c r="B456" s="1003" t="s">
        <v>1112</v>
      </c>
      <c r="C456" s="1843" t="s">
        <v>1375</v>
      </c>
      <c r="D456" s="824" t="s">
        <v>1389</v>
      </c>
    </row>
    <row r="457" spans="1:4">
      <c r="A457" s="1004" t="s">
        <v>1131</v>
      </c>
      <c r="B457" s="1003" t="s">
        <v>1112</v>
      </c>
      <c r="C457" s="1843" t="s">
        <v>1375</v>
      </c>
      <c r="D457" s="824" t="s">
        <v>1389</v>
      </c>
    </row>
    <row r="458" spans="1:4">
      <c r="A458" s="1004">
        <v>7.11</v>
      </c>
      <c r="B458" s="1003" t="s">
        <v>1112</v>
      </c>
      <c r="C458" s="1843" t="s">
        <v>1375</v>
      </c>
      <c r="D458" s="824" t="s">
        <v>1389</v>
      </c>
    </row>
    <row r="459" spans="1:4">
      <c r="A459" s="1004">
        <v>7.12</v>
      </c>
      <c r="B459" s="1003" t="s">
        <v>1112</v>
      </c>
      <c r="C459" s="1843" t="s">
        <v>1375</v>
      </c>
      <c r="D459" s="824" t="s">
        <v>1389</v>
      </c>
    </row>
    <row r="460" spans="1:4">
      <c r="A460" s="1004">
        <v>7.13</v>
      </c>
      <c r="B460" s="1003" t="s">
        <v>1385</v>
      </c>
      <c r="C460" s="1843" t="s">
        <v>1375</v>
      </c>
      <c r="D460" s="824" t="s">
        <v>1389</v>
      </c>
    </row>
    <row r="461" spans="1:4">
      <c r="A461" s="1004">
        <v>7.14</v>
      </c>
      <c r="B461" s="1003" t="s">
        <v>1112</v>
      </c>
      <c r="C461" s="1843" t="s">
        <v>1375</v>
      </c>
      <c r="D461" s="824" t="s">
        <v>1389</v>
      </c>
    </row>
    <row r="462" spans="1:4">
      <c r="A462" s="1004">
        <v>7.15</v>
      </c>
      <c r="B462" s="1003" t="s">
        <v>1112</v>
      </c>
      <c r="C462" s="1843" t="s">
        <v>1375</v>
      </c>
      <c r="D462" s="824" t="s">
        <v>1389</v>
      </c>
    </row>
    <row r="463" spans="1:4">
      <c r="A463" s="1004">
        <v>7.16</v>
      </c>
      <c r="B463" s="1003" t="s">
        <v>1112</v>
      </c>
      <c r="C463" s="1843" t="s">
        <v>1375</v>
      </c>
      <c r="D463" s="824" t="s">
        <v>1389</v>
      </c>
    </row>
    <row r="464" spans="1:4">
      <c r="A464" s="1006">
        <v>7.17</v>
      </c>
      <c r="B464" s="1007" t="s">
        <v>1269</v>
      </c>
      <c r="C464" s="1843" t="s">
        <v>1375</v>
      </c>
      <c r="D464" s="824" t="s">
        <v>1389</v>
      </c>
    </row>
    <row r="465" spans="1:4">
      <c r="A465" s="1000" t="s">
        <v>1118</v>
      </c>
      <c r="B465" s="1001" t="s">
        <v>1112</v>
      </c>
      <c r="C465" s="1843" t="s">
        <v>1375</v>
      </c>
      <c r="D465" s="824" t="s">
        <v>1389</v>
      </c>
    </row>
    <row r="466" spans="1:4">
      <c r="A466" s="1004" t="s">
        <v>1116</v>
      </c>
      <c r="B466" s="1003" t="s">
        <v>1112</v>
      </c>
      <c r="C466" s="1843" t="s">
        <v>1375</v>
      </c>
      <c r="D466" s="824" t="s">
        <v>1389</v>
      </c>
    </row>
    <row r="467" spans="1:4">
      <c r="A467" s="1004" t="s">
        <v>1114</v>
      </c>
      <c r="B467" s="1003" t="s">
        <v>1112</v>
      </c>
      <c r="C467" s="1843" t="s">
        <v>1375</v>
      </c>
      <c r="D467" s="824" t="s">
        <v>1389</v>
      </c>
    </row>
    <row r="468" spans="1:4">
      <c r="A468" s="1004" t="s">
        <v>1111</v>
      </c>
      <c r="B468" s="1003" t="s">
        <v>1269</v>
      </c>
      <c r="C468" s="1843" t="s">
        <v>1375</v>
      </c>
      <c r="D468" s="824" t="s">
        <v>1389</v>
      </c>
    </row>
    <row r="469" spans="1:4">
      <c r="A469" s="1006" t="s">
        <v>1109</v>
      </c>
      <c r="B469" s="1007" t="s">
        <v>1270</v>
      </c>
      <c r="C469" s="1843" t="s">
        <v>1375</v>
      </c>
      <c r="D469" s="824" t="s">
        <v>1389</v>
      </c>
    </row>
  </sheetData>
  <sheetProtection password="9F6B" sheet="1" objects="1" scenarios="1"/>
  <customSheetViews>
    <customSheetView guid="{1A40067C-0AC1-4C99-AB38-50E48336F373}" state="hidden">
      <selection activeCell="F30" sqref="F30"/>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sheetPr>
    <pageSetUpPr fitToPage="1"/>
  </sheetPr>
  <dimension ref="B10:I44"/>
  <sheetViews>
    <sheetView showGridLines="0" zoomScaleNormal="100" workbookViewId="0">
      <selection activeCell="R16" sqref="R16"/>
    </sheetView>
  </sheetViews>
  <sheetFormatPr defaultColWidth="9.1796875" defaultRowHeight="14.5"/>
  <cols>
    <col min="1" max="2" width="1.7265625" style="854" customWidth="1"/>
    <col min="3" max="3" width="14.26953125" style="854" customWidth="1"/>
    <col min="4" max="4" width="22.54296875" style="854" customWidth="1"/>
    <col min="5" max="5" width="11" style="854" customWidth="1"/>
    <col min="6" max="6" width="18.453125" style="854" bestFit="1" customWidth="1"/>
    <col min="7" max="7" width="6.7265625" style="854" bestFit="1" customWidth="1"/>
    <col min="8" max="8" width="12.7265625" style="854" bestFit="1" customWidth="1"/>
    <col min="9" max="9" width="1.7265625" style="854" customWidth="1"/>
    <col min="10" max="16384" width="9.1796875" style="854"/>
  </cols>
  <sheetData>
    <row r="10" spans="2:9" ht="9" customHeight="1" thickBot="1"/>
    <row r="11" spans="2:9" ht="9" customHeight="1">
      <c r="B11" s="1036"/>
      <c r="C11" s="1037"/>
      <c r="D11" s="1037"/>
      <c r="E11" s="1037"/>
      <c r="F11" s="1037"/>
      <c r="G11" s="1037"/>
      <c r="H11" s="1037"/>
      <c r="I11" s="1038"/>
    </row>
    <row r="12" spans="2:9" ht="18.5">
      <c r="B12" s="1039"/>
      <c r="C12" s="1849" t="s">
        <v>79</v>
      </c>
      <c r="D12" s="1849"/>
      <c r="E12" s="1849"/>
      <c r="F12" s="1849"/>
      <c r="G12" s="1849"/>
      <c r="H12" s="1849"/>
      <c r="I12" s="1040"/>
    </row>
    <row r="13" spans="2:9">
      <c r="B13" s="1039"/>
      <c r="C13" s="1041"/>
      <c r="D13" s="913"/>
      <c r="E13" s="913"/>
      <c r="F13" s="913"/>
      <c r="G13" s="913"/>
      <c r="H13" s="913"/>
      <c r="I13" s="1040"/>
    </row>
    <row r="14" spans="2:9">
      <c r="B14" s="1039"/>
      <c r="C14" s="274" t="s">
        <v>1</v>
      </c>
      <c r="D14" s="1042" t="str">
        <f>IF('1A'!G5="","Enter Project Name on Form 1A",'1A'!G5)</f>
        <v>Enter Project Name on Form 1A</v>
      </c>
      <c r="E14" s="940"/>
      <c r="F14" s="1042"/>
      <c r="G14" s="914"/>
      <c r="H14" s="914"/>
      <c r="I14" s="1040"/>
    </row>
    <row r="15" spans="2:9" ht="22.5" customHeight="1" thickBot="1">
      <c r="B15" s="1039"/>
      <c r="C15" s="1041"/>
      <c r="D15" s="913"/>
      <c r="E15" s="913"/>
      <c r="F15" s="913"/>
      <c r="G15" s="913"/>
      <c r="H15" s="913"/>
      <c r="I15" s="1040"/>
    </row>
    <row r="16" spans="2:9" ht="29">
      <c r="B16" s="1043"/>
      <c r="C16" s="1879" t="s">
        <v>80</v>
      </c>
      <c r="D16" s="1880"/>
      <c r="E16" s="1044" t="s">
        <v>81</v>
      </c>
      <c r="F16" s="1045" t="s">
        <v>82</v>
      </c>
      <c r="G16" s="1044" t="s">
        <v>83</v>
      </c>
      <c r="H16" s="1046" t="s">
        <v>84</v>
      </c>
      <c r="I16" s="1047"/>
    </row>
    <row r="17" spans="2:9">
      <c r="B17" s="1039"/>
      <c r="C17" s="1894"/>
      <c r="D17" s="1895"/>
      <c r="E17" s="1026"/>
      <c r="F17" s="1027"/>
      <c r="G17" s="1028"/>
      <c r="H17" s="1029"/>
      <c r="I17" s="1040"/>
    </row>
    <row r="18" spans="2:9">
      <c r="B18" s="1039"/>
      <c r="C18" s="1890"/>
      <c r="D18" s="1891"/>
      <c r="E18" s="1030"/>
      <c r="F18" s="1031"/>
      <c r="G18" s="1030"/>
      <c r="H18" s="1032"/>
      <c r="I18" s="1040"/>
    </row>
    <row r="19" spans="2:9">
      <c r="B19" s="1039"/>
      <c r="C19" s="1890"/>
      <c r="D19" s="1891"/>
      <c r="E19" s="1030"/>
      <c r="F19" s="1031"/>
      <c r="G19" s="1030"/>
      <c r="H19" s="1032"/>
      <c r="I19" s="1040"/>
    </row>
    <row r="20" spans="2:9">
      <c r="B20" s="1039"/>
      <c r="C20" s="1890"/>
      <c r="D20" s="1891"/>
      <c r="E20" s="1030"/>
      <c r="F20" s="1031"/>
      <c r="G20" s="1030"/>
      <c r="H20" s="1032"/>
      <c r="I20" s="1040"/>
    </row>
    <row r="21" spans="2:9">
      <c r="B21" s="1039"/>
      <c r="C21" s="1890"/>
      <c r="D21" s="1891"/>
      <c r="E21" s="1030"/>
      <c r="F21" s="1031"/>
      <c r="G21" s="1030"/>
      <c r="H21" s="1032"/>
      <c r="I21" s="1040"/>
    </row>
    <row r="22" spans="2:9">
      <c r="B22" s="1039"/>
      <c r="C22" s="1890"/>
      <c r="D22" s="1891"/>
      <c r="E22" s="1030"/>
      <c r="F22" s="1031"/>
      <c r="G22" s="1030"/>
      <c r="H22" s="1032"/>
      <c r="I22" s="1040"/>
    </row>
    <row r="23" spans="2:9">
      <c r="B23" s="1039"/>
      <c r="C23" s="1890"/>
      <c r="D23" s="1891"/>
      <c r="E23" s="1030"/>
      <c r="F23" s="1031"/>
      <c r="G23" s="1030"/>
      <c r="H23" s="1032"/>
      <c r="I23" s="1040"/>
    </row>
    <row r="24" spans="2:9">
      <c r="B24" s="1039"/>
      <c r="C24" s="1890"/>
      <c r="D24" s="1891"/>
      <c r="E24" s="1030"/>
      <c r="F24" s="1031"/>
      <c r="G24" s="1030"/>
      <c r="H24" s="1032"/>
      <c r="I24" s="1040"/>
    </row>
    <row r="25" spans="2:9">
      <c r="B25" s="1039"/>
      <c r="C25" s="1890"/>
      <c r="D25" s="1891"/>
      <c r="E25" s="1030"/>
      <c r="F25" s="1031"/>
      <c r="G25" s="1030"/>
      <c r="H25" s="1032"/>
      <c r="I25" s="1040"/>
    </row>
    <row r="26" spans="2:9">
      <c r="B26" s="1039"/>
      <c r="C26" s="1890"/>
      <c r="D26" s="1891"/>
      <c r="E26" s="1030"/>
      <c r="F26" s="1031"/>
      <c r="G26" s="1030"/>
      <c r="H26" s="1032"/>
      <c r="I26" s="1040"/>
    </row>
    <row r="27" spans="2:9">
      <c r="B27" s="1039"/>
      <c r="C27" s="1890"/>
      <c r="D27" s="1891"/>
      <c r="E27" s="1030"/>
      <c r="F27" s="1031"/>
      <c r="G27" s="1030"/>
      <c r="H27" s="1032"/>
      <c r="I27" s="1040"/>
    </row>
    <row r="28" spans="2:9" ht="15" thickBot="1">
      <c r="B28" s="1039"/>
      <c r="C28" s="1892"/>
      <c r="D28" s="1893"/>
      <c r="E28" s="1033"/>
      <c r="F28" s="1034"/>
      <c r="G28" s="1033"/>
      <c r="H28" s="1035"/>
      <c r="I28" s="1040"/>
    </row>
    <row r="29" spans="2:9" ht="15.5" thickTop="1" thickBot="1">
      <c r="B29" s="1039"/>
      <c r="C29" s="913"/>
      <c r="D29" s="913"/>
      <c r="E29" s="913"/>
      <c r="F29" s="913"/>
      <c r="G29" s="1048" t="str">
        <f>IF(H29&gt;'1B'!L21,"WARNING: Units duplicated. Please ensure Total Units matches Form 1B","")</f>
        <v/>
      </c>
      <c r="H29" s="1053">
        <f>SUM(H17:H28)</f>
        <v>0</v>
      </c>
      <c r="I29" s="1040"/>
    </row>
    <row r="30" spans="2:9" ht="15" thickTop="1">
      <c r="B30" s="1039"/>
      <c r="C30" s="1049" t="s">
        <v>85</v>
      </c>
      <c r="D30" s="913"/>
      <c r="E30" s="913"/>
      <c r="F30" s="913"/>
      <c r="G30" s="913"/>
      <c r="H30" s="913"/>
      <c r="I30" s="1040"/>
    </row>
    <row r="31" spans="2:9">
      <c r="B31" s="1039"/>
      <c r="C31" s="1881"/>
      <c r="D31" s="1882"/>
      <c r="E31" s="1882"/>
      <c r="F31" s="1882"/>
      <c r="G31" s="1882"/>
      <c r="H31" s="1883"/>
      <c r="I31" s="1040"/>
    </row>
    <row r="32" spans="2:9">
      <c r="B32" s="1039"/>
      <c r="C32" s="1884"/>
      <c r="D32" s="1885"/>
      <c r="E32" s="1885"/>
      <c r="F32" s="1885"/>
      <c r="G32" s="1885"/>
      <c r="H32" s="1886"/>
      <c r="I32" s="1040"/>
    </row>
    <row r="33" spans="2:9">
      <c r="B33" s="1039"/>
      <c r="C33" s="1884"/>
      <c r="D33" s="1885"/>
      <c r="E33" s="1885"/>
      <c r="F33" s="1885"/>
      <c r="G33" s="1885"/>
      <c r="H33" s="1886"/>
      <c r="I33" s="1040"/>
    </row>
    <row r="34" spans="2:9">
      <c r="B34" s="1039"/>
      <c r="C34" s="1884"/>
      <c r="D34" s="1885"/>
      <c r="E34" s="1885"/>
      <c r="F34" s="1885"/>
      <c r="G34" s="1885"/>
      <c r="H34" s="1886"/>
      <c r="I34" s="1040"/>
    </row>
    <row r="35" spans="2:9">
      <c r="B35" s="1039"/>
      <c r="C35" s="1884"/>
      <c r="D35" s="1885"/>
      <c r="E35" s="1885"/>
      <c r="F35" s="1885"/>
      <c r="G35" s="1885"/>
      <c r="H35" s="1886"/>
      <c r="I35" s="1040"/>
    </row>
    <row r="36" spans="2:9">
      <c r="B36" s="1039"/>
      <c r="C36" s="1884"/>
      <c r="D36" s="1885"/>
      <c r="E36" s="1885"/>
      <c r="F36" s="1885"/>
      <c r="G36" s="1885"/>
      <c r="H36" s="1886"/>
      <c r="I36" s="1040"/>
    </row>
    <row r="37" spans="2:9">
      <c r="B37" s="1039"/>
      <c r="C37" s="1884"/>
      <c r="D37" s="1885"/>
      <c r="E37" s="1885"/>
      <c r="F37" s="1885"/>
      <c r="G37" s="1885"/>
      <c r="H37" s="1886"/>
      <c r="I37" s="1040"/>
    </row>
    <row r="38" spans="2:9">
      <c r="B38" s="1039"/>
      <c r="C38" s="1884"/>
      <c r="D38" s="1885"/>
      <c r="E38" s="1885"/>
      <c r="F38" s="1885"/>
      <c r="G38" s="1885"/>
      <c r="H38" s="1886"/>
      <c r="I38" s="1040"/>
    </row>
    <row r="39" spans="2:9">
      <c r="B39" s="1039"/>
      <c r="C39" s="1884"/>
      <c r="D39" s="1885"/>
      <c r="E39" s="1885"/>
      <c r="F39" s="1885"/>
      <c r="G39" s="1885"/>
      <c r="H39" s="1886"/>
      <c r="I39" s="1040"/>
    </row>
    <row r="40" spans="2:9">
      <c r="B40" s="1039"/>
      <c r="C40" s="1884"/>
      <c r="D40" s="1885"/>
      <c r="E40" s="1885"/>
      <c r="F40" s="1885"/>
      <c r="G40" s="1885"/>
      <c r="H40" s="1886"/>
      <c r="I40" s="1040"/>
    </row>
    <row r="41" spans="2:9">
      <c r="B41" s="1039"/>
      <c r="C41" s="1884"/>
      <c r="D41" s="1885"/>
      <c r="E41" s="1885"/>
      <c r="F41" s="1885"/>
      <c r="G41" s="1885"/>
      <c r="H41" s="1886"/>
      <c r="I41" s="1040"/>
    </row>
    <row r="42" spans="2:9">
      <c r="B42" s="1039"/>
      <c r="C42" s="1884"/>
      <c r="D42" s="1885"/>
      <c r="E42" s="1885"/>
      <c r="F42" s="1885"/>
      <c r="G42" s="1885"/>
      <c r="H42" s="1886"/>
      <c r="I42" s="1040"/>
    </row>
    <row r="43" spans="2:9">
      <c r="B43" s="1039"/>
      <c r="C43" s="1887"/>
      <c r="D43" s="1888"/>
      <c r="E43" s="1888"/>
      <c r="F43" s="1888"/>
      <c r="G43" s="1888"/>
      <c r="H43" s="1889"/>
      <c r="I43" s="1040"/>
    </row>
    <row r="44" spans="2:9" ht="9" customHeight="1" thickBot="1">
      <c r="B44" s="1050"/>
      <c r="C44" s="1051"/>
      <c r="D44" s="1051"/>
      <c r="E44" s="1051"/>
      <c r="F44" s="1051"/>
      <c r="G44" s="1051"/>
      <c r="H44" s="1051"/>
      <c r="I44" s="1052"/>
    </row>
  </sheetData>
  <sheetProtection password="9F6B" sheet="1" objects="1" scenarios="1" formatCells="0" formatColumns="0" formatRows="0"/>
  <customSheetViews>
    <customSheetView guid="{1A40067C-0AC1-4C99-AB38-50E48336F373}" showGridLines="0" fitToPage="1">
      <selection activeCell="R16" sqref="R16"/>
      <pageMargins left="0.7" right="0.7" top="0.75" bottom="0.75" header="0.3" footer="0.3"/>
      <pageSetup orientation="portrait" r:id="rId1"/>
      <headerFooter>
        <oddFooter>&amp;LForm 3
Populations to be Served&amp;CCFA Forms&amp;REdition: 2015
Version: 1.1</oddFooter>
      </headerFooter>
    </customSheetView>
  </customSheetViews>
  <mergeCells count="15">
    <mergeCell ref="C12:H12"/>
    <mergeCell ref="C16:D16"/>
    <mergeCell ref="C31:H43"/>
    <mergeCell ref="C24:D24"/>
    <mergeCell ref="C28:D28"/>
    <mergeCell ref="C25:D25"/>
    <mergeCell ref="C26:D26"/>
    <mergeCell ref="C27:D27"/>
    <mergeCell ref="C21:D21"/>
    <mergeCell ref="C22:D22"/>
    <mergeCell ref="C23:D23"/>
    <mergeCell ref="C20:D20"/>
    <mergeCell ref="C17:D17"/>
    <mergeCell ref="C18:D18"/>
    <mergeCell ref="C19:D19"/>
  </mergeCells>
  <dataValidations disablePrompts="1" count="4">
    <dataValidation type="list" allowBlank="1" showInputMessage="1" showErrorMessage="1" sqref="F17:F28">
      <formula1>"Shelter,Transitional,Permanent Supportive,Multifamily Rental,Homeownership"</formula1>
    </dataValidation>
    <dataValidation type="list" allowBlank="1" showInputMessage="1" showErrorMessage="1" sqref="C17:D28">
      <formula1>Population_Types</formula1>
    </dataValidation>
    <dataValidation type="list" allowBlank="1" showInputMessage="1" showErrorMessage="1" sqref="G17:G28">
      <formula1>"Unit,Bed"</formula1>
    </dataValidation>
    <dataValidation type="list" allowBlank="1" showInputMessage="1" showErrorMessage="1" sqref="E17:E28">
      <formula1>"Yes,No"</formula1>
    </dataValidation>
  </dataValidations>
  <pageMargins left="0.7" right="0.7" top="0.75" bottom="0.75" header="0.3" footer="0.3"/>
  <pageSetup orientation="portrait" r:id="rId2"/>
  <headerFooter>
    <oddFooter>&amp;LForm 3
Populations to be Served&amp;CCFA Forms&amp;REdition: 2015
Version: 1.1</oddFooter>
  </headerFooter>
  <drawing r:id="rId3"/>
</worksheet>
</file>

<file path=xl/worksheets/sheet8.xml><?xml version="1.0" encoding="utf-8"?>
<worksheet xmlns="http://schemas.openxmlformats.org/spreadsheetml/2006/main" xmlns:r="http://schemas.openxmlformats.org/officeDocument/2006/relationships">
  <dimension ref="B7:H78"/>
  <sheetViews>
    <sheetView showGridLines="0" zoomScaleNormal="100" workbookViewId="0">
      <selection activeCell="C9" sqref="C9:G9"/>
    </sheetView>
  </sheetViews>
  <sheetFormatPr defaultColWidth="9.1796875" defaultRowHeight="14.5"/>
  <cols>
    <col min="1" max="2" width="1.7265625" style="854" customWidth="1"/>
    <col min="3" max="3" width="14.26953125" style="854" customWidth="1"/>
    <col min="4" max="4" width="8.54296875" style="854" customWidth="1"/>
    <col min="5" max="5" width="35.1796875" style="854" bestFit="1" customWidth="1"/>
    <col min="6" max="6" width="18.7265625" style="854" customWidth="1"/>
    <col min="7" max="7" width="42.81640625" style="854" customWidth="1"/>
    <col min="8" max="8" width="1.7265625" style="854" customWidth="1"/>
    <col min="9" max="16384" width="9.1796875" style="854"/>
  </cols>
  <sheetData>
    <row r="7" spans="2:8" ht="9" customHeight="1" thickBot="1"/>
    <row r="8" spans="2:8" ht="9" customHeight="1">
      <c r="B8" s="20"/>
      <c r="C8" s="21"/>
      <c r="D8" s="21"/>
      <c r="E8" s="21"/>
      <c r="F8" s="21"/>
      <c r="G8" s="21"/>
      <c r="H8" s="22"/>
    </row>
    <row r="9" spans="2:8" ht="18.5">
      <c r="B9" s="23"/>
      <c r="C9" s="1900" t="s">
        <v>103</v>
      </c>
      <c r="D9" s="1900"/>
      <c r="E9" s="1900"/>
      <c r="F9" s="1900"/>
      <c r="G9" s="1900"/>
      <c r="H9" s="24"/>
    </row>
    <row r="10" spans="2:8" ht="15.5">
      <c r="B10" s="8"/>
      <c r="C10" s="6"/>
      <c r="D10" s="6"/>
      <c r="E10" s="6"/>
      <c r="F10" s="5"/>
      <c r="G10" s="5"/>
      <c r="H10" s="7"/>
    </row>
    <row r="11" spans="2:8">
      <c r="B11" s="8"/>
      <c r="C11" s="938" t="s">
        <v>63</v>
      </c>
      <c r="D11" s="1911" t="str">
        <f>IF('1A'!G5="","Enter Project Name on Form 1A",'1A'!G5)</f>
        <v>Enter Project Name on Form 1A</v>
      </c>
      <c r="E11" s="1911"/>
      <c r="F11" s="1911"/>
      <c r="G11" s="5"/>
      <c r="H11" s="7"/>
    </row>
    <row r="12" spans="2:8" ht="22.5" customHeight="1" thickBot="1">
      <c r="B12" s="8"/>
      <c r="C12" s="1083"/>
      <c r="D12" s="1083"/>
      <c r="E12" s="913"/>
      <c r="F12" s="913"/>
      <c r="G12" s="255"/>
      <c r="H12" s="7"/>
    </row>
    <row r="13" spans="2:8" ht="26.5" thickBot="1">
      <c r="B13" s="8"/>
      <c r="C13" s="1903" t="s">
        <v>104</v>
      </c>
      <c r="D13" s="1904"/>
      <c r="E13" s="257" t="s">
        <v>105</v>
      </c>
      <c r="F13" s="258" t="s">
        <v>663</v>
      </c>
      <c r="G13" s="259" t="s">
        <v>106</v>
      </c>
      <c r="H13" s="7"/>
    </row>
    <row r="14" spans="2:8">
      <c r="B14" s="8"/>
      <c r="C14" s="1907" t="s">
        <v>107</v>
      </c>
      <c r="D14" s="1908"/>
      <c r="E14" s="29" t="s">
        <v>108</v>
      </c>
      <c r="F14" s="29"/>
      <c r="G14" s="18" t="s">
        <v>109</v>
      </c>
      <c r="H14" s="7"/>
    </row>
    <row r="15" spans="2:8">
      <c r="B15" s="8"/>
      <c r="C15" s="1896" t="s">
        <v>110</v>
      </c>
      <c r="D15" s="1897"/>
      <c r="E15" s="19" t="s">
        <v>111</v>
      </c>
      <c r="F15" s="19"/>
      <c r="G15" s="13" t="s">
        <v>112</v>
      </c>
      <c r="H15" s="7"/>
    </row>
    <row r="16" spans="2:8">
      <c r="B16" s="8"/>
      <c r="C16" s="1896" t="s">
        <v>110</v>
      </c>
      <c r="D16" s="1897"/>
      <c r="E16" s="19" t="s">
        <v>113</v>
      </c>
      <c r="F16" s="19"/>
      <c r="G16" s="13" t="s">
        <v>114</v>
      </c>
      <c r="H16" s="7"/>
    </row>
    <row r="17" spans="2:8">
      <c r="B17" s="8"/>
      <c r="C17" s="1896"/>
      <c r="D17" s="1897"/>
      <c r="E17" s="19"/>
      <c r="F17" s="19"/>
      <c r="G17" s="16"/>
      <c r="H17" s="7"/>
    </row>
    <row r="18" spans="2:8">
      <c r="B18" s="8"/>
      <c r="C18" s="1901" t="s">
        <v>115</v>
      </c>
      <c r="D18" s="1902"/>
      <c r="E18" s="19" t="s">
        <v>116</v>
      </c>
      <c r="F18" s="19"/>
      <c r="G18" s="13" t="s">
        <v>117</v>
      </c>
      <c r="H18" s="7"/>
    </row>
    <row r="19" spans="2:8">
      <c r="B19" s="8"/>
      <c r="C19" s="1896" t="s">
        <v>115</v>
      </c>
      <c r="D19" s="1897"/>
      <c r="E19" s="19" t="s">
        <v>118</v>
      </c>
      <c r="F19" s="28"/>
      <c r="G19" s="16"/>
      <c r="H19" s="7"/>
    </row>
    <row r="20" spans="2:8">
      <c r="B20" s="8"/>
      <c r="C20" s="1896" t="s">
        <v>115</v>
      </c>
      <c r="D20" s="1897"/>
      <c r="E20" s="19" t="s">
        <v>119</v>
      </c>
      <c r="F20" s="19"/>
      <c r="G20" s="16"/>
      <c r="H20" s="7"/>
    </row>
    <row r="21" spans="2:8">
      <c r="B21" s="8"/>
      <c r="C21" s="1896" t="s">
        <v>115</v>
      </c>
      <c r="D21" s="1897"/>
      <c r="E21" s="19" t="s">
        <v>120</v>
      </c>
      <c r="F21" s="19"/>
      <c r="G21" s="16"/>
      <c r="H21" s="7"/>
    </row>
    <row r="22" spans="2:8">
      <c r="B22" s="8"/>
      <c r="C22" s="1896" t="s">
        <v>115</v>
      </c>
      <c r="D22" s="1897"/>
      <c r="E22" s="19" t="s">
        <v>121</v>
      </c>
      <c r="F22" s="19"/>
      <c r="G22" s="16"/>
      <c r="H22" s="7"/>
    </row>
    <row r="23" spans="2:8">
      <c r="B23" s="8"/>
      <c r="C23" s="1896" t="s">
        <v>115</v>
      </c>
      <c r="D23" s="1897"/>
      <c r="E23" s="19" t="s">
        <v>122</v>
      </c>
      <c r="F23" s="19"/>
      <c r="G23" s="16"/>
      <c r="H23" s="7"/>
    </row>
    <row r="24" spans="2:8">
      <c r="B24" s="8"/>
      <c r="C24" s="1896" t="s">
        <v>115</v>
      </c>
      <c r="D24" s="1897"/>
      <c r="E24" s="19" t="s">
        <v>123</v>
      </c>
      <c r="F24" s="19"/>
      <c r="G24" s="16"/>
      <c r="H24" s="7"/>
    </row>
    <row r="25" spans="2:8">
      <c r="B25" s="8"/>
      <c r="C25" s="1896" t="s">
        <v>115</v>
      </c>
      <c r="D25" s="1897"/>
      <c r="E25" s="19" t="s">
        <v>124</v>
      </c>
      <c r="F25" s="19"/>
      <c r="G25" s="16"/>
      <c r="H25" s="7"/>
    </row>
    <row r="26" spans="2:8">
      <c r="B26" s="8"/>
      <c r="C26" s="1896" t="s">
        <v>115</v>
      </c>
      <c r="D26" s="1897"/>
      <c r="E26" s="19" t="s">
        <v>125</v>
      </c>
      <c r="F26" s="19"/>
      <c r="G26" s="14"/>
      <c r="H26" s="7"/>
    </row>
    <row r="27" spans="2:8">
      <c r="B27" s="8"/>
      <c r="C27" s="1896" t="s">
        <v>115</v>
      </c>
      <c r="D27" s="1897"/>
      <c r="E27" s="19" t="s">
        <v>126</v>
      </c>
      <c r="F27" s="19"/>
      <c r="G27" s="14"/>
      <c r="H27" s="7"/>
    </row>
    <row r="28" spans="2:8">
      <c r="B28" s="8"/>
      <c r="C28" s="1909"/>
      <c r="D28" s="1910"/>
      <c r="E28" s="19"/>
      <c r="F28" s="19"/>
      <c r="G28" s="14"/>
      <c r="H28" s="7"/>
    </row>
    <row r="29" spans="2:8">
      <c r="B29" s="8"/>
      <c r="C29" s="1909" t="s">
        <v>127</v>
      </c>
      <c r="D29" s="1910"/>
      <c r="E29" s="19" t="s">
        <v>128</v>
      </c>
      <c r="F29" s="19"/>
      <c r="G29" s="14"/>
      <c r="H29" s="7"/>
    </row>
    <row r="30" spans="2:8">
      <c r="B30" s="8"/>
      <c r="C30" s="1909" t="s">
        <v>127</v>
      </c>
      <c r="D30" s="1910"/>
      <c r="E30" s="19" t="s">
        <v>129</v>
      </c>
      <c r="F30" s="19"/>
      <c r="G30" s="14"/>
      <c r="H30" s="7"/>
    </row>
    <row r="31" spans="2:8">
      <c r="B31" s="8"/>
      <c r="C31" s="1909" t="s">
        <v>127</v>
      </c>
      <c r="D31" s="1910"/>
      <c r="E31" s="19" t="s">
        <v>130</v>
      </c>
      <c r="F31" s="19"/>
      <c r="G31" s="14"/>
      <c r="H31" s="7"/>
    </row>
    <row r="32" spans="2:8">
      <c r="B32" s="8"/>
      <c r="C32" s="1909" t="s">
        <v>127</v>
      </c>
      <c r="D32" s="1910"/>
      <c r="E32" s="19" t="s">
        <v>131</v>
      </c>
      <c r="F32" s="19"/>
      <c r="G32" s="14"/>
      <c r="H32" s="7"/>
    </row>
    <row r="33" spans="2:8">
      <c r="B33" s="8"/>
      <c r="C33" s="1909" t="s">
        <v>127</v>
      </c>
      <c r="D33" s="1910"/>
      <c r="E33" s="19" t="s">
        <v>132</v>
      </c>
      <c r="F33" s="19"/>
      <c r="G33" s="14"/>
      <c r="H33" s="7"/>
    </row>
    <row r="34" spans="2:8">
      <c r="B34" s="8"/>
      <c r="C34" s="1909" t="s">
        <v>127</v>
      </c>
      <c r="D34" s="1910"/>
      <c r="E34" s="19" t="s">
        <v>133</v>
      </c>
      <c r="F34" s="19"/>
      <c r="G34" s="14"/>
      <c r="H34" s="7"/>
    </row>
    <row r="35" spans="2:8">
      <c r="B35" s="8"/>
      <c r="C35" s="1909" t="s">
        <v>127</v>
      </c>
      <c r="D35" s="1910"/>
      <c r="E35" s="19" t="s">
        <v>134</v>
      </c>
      <c r="F35" s="19"/>
      <c r="G35" s="14"/>
      <c r="H35" s="7"/>
    </row>
    <row r="36" spans="2:8">
      <c r="B36" s="8"/>
      <c r="C36" s="1909" t="s">
        <v>127</v>
      </c>
      <c r="D36" s="1910"/>
      <c r="E36" s="19" t="s">
        <v>135</v>
      </c>
      <c r="F36" s="19"/>
      <c r="G36" s="14"/>
      <c r="H36" s="7"/>
    </row>
    <row r="37" spans="2:8">
      <c r="B37" s="8"/>
      <c r="C37" s="1909"/>
      <c r="D37" s="1910"/>
      <c r="E37" s="19"/>
      <c r="F37" s="19"/>
      <c r="G37" s="14"/>
      <c r="H37" s="7"/>
    </row>
    <row r="38" spans="2:8">
      <c r="B38" s="8"/>
      <c r="C38" s="1896" t="s">
        <v>136</v>
      </c>
      <c r="D38" s="1897"/>
      <c r="E38" s="19" t="s">
        <v>137</v>
      </c>
      <c r="F38" s="19"/>
      <c r="G38" s="13"/>
      <c r="H38" s="7"/>
    </row>
    <row r="39" spans="2:8">
      <c r="B39" s="8"/>
      <c r="C39" s="1898" t="s">
        <v>138</v>
      </c>
      <c r="D39" s="1899"/>
      <c r="E39" s="25" t="s">
        <v>139</v>
      </c>
      <c r="F39" s="25"/>
      <c r="G39" s="15"/>
      <c r="H39" s="7"/>
    </row>
    <row r="40" spans="2:8">
      <c r="B40" s="8"/>
      <c r="C40" s="1896" t="s">
        <v>136</v>
      </c>
      <c r="D40" s="1897"/>
      <c r="E40" s="25" t="s">
        <v>140</v>
      </c>
      <c r="F40" s="19"/>
      <c r="G40" s="14"/>
      <c r="H40" s="7"/>
    </row>
    <row r="41" spans="2:8">
      <c r="B41" s="8"/>
      <c r="C41" s="1896" t="s">
        <v>136</v>
      </c>
      <c r="D41" s="1897"/>
      <c r="E41" s="25" t="s">
        <v>141</v>
      </c>
      <c r="F41" s="19"/>
      <c r="G41" s="14"/>
      <c r="H41" s="7"/>
    </row>
    <row r="42" spans="2:8">
      <c r="B42" s="8"/>
      <c r="C42" s="1896" t="s">
        <v>136</v>
      </c>
      <c r="D42" s="1897"/>
      <c r="E42" s="25" t="s">
        <v>141</v>
      </c>
      <c r="F42" s="19"/>
      <c r="G42" s="14"/>
      <c r="H42" s="7"/>
    </row>
    <row r="43" spans="2:8">
      <c r="B43" s="8"/>
      <c r="C43" s="1896" t="s">
        <v>136</v>
      </c>
      <c r="D43" s="1897"/>
      <c r="E43" s="19" t="s">
        <v>142</v>
      </c>
      <c r="F43" s="19"/>
      <c r="G43" s="14"/>
      <c r="H43" s="7"/>
    </row>
    <row r="44" spans="2:8">
      <c r="B44" s="8"/>
      <c r="C44" s="1896" t="s">
        <v>136</v>
      </c>
      <c r="D44" s="1897"/>
      <c r="E44" s="19" t="s">
        <v>143</v>
      </c>
      <c r="F44" s="19"/>
      <c r="G44" s="14"/>
      <c r="H44" s="7"/>
    </row>
    <row r="45" spans="2:8">
      <c r="B45" s="8"/>
      <c r="C45" s="1898" t="s">
        <v>138</v>
      </c>
      <c r="D45" s="1899"/>
      <c r="E45" s="25" t="s">
        <v>144</v>
      </c>
      <c r="F45" s="25"/>
      <c r="G45" s="12"/>
      <c r="H45" s="7"/>
    </row>
    <row r="46" spans="2:8">
      <c r="B46" s="8"/>
      <c r="C46" s="1896" t="s">
        <v>136</v>
      </c>
      <c r="D46" s="1897"/>
      <c r="E46" s="19" t="s">
        <v>145</v>
      </c>
      <c r="F46" s="19"/>
      <c r="G46" s="14"/>
      <c r="H46" s="7"/>
    </row>
    <row r="47" spans="2:8">
      <c r="B47" s="8"/>
      <c r="C47" s="1896" t="s">
        <v>136</v>
      </c>
      <c r="D47" s="1897"/>
      <c r="E47" s="19" t="s">
        <v>146</v>
      </c>
      <c r="F47" s="19"/>
      <c r="G47" s="14"/>
      <c r="H47" s="7"/>
    </row>
    <row r="48" spans="2:8">
      <c r="B48" s="8"/>
      <c r="C48" s="1896" t="s">
        <v>136</v>
      </c>
      <c r="D48" s="1897"/>
      <c r="E48" s="19" t="s">
        <v>146</v>
      </c>
      <c r="F48" s="19"/>
      <c r="G48" s="14"/>
      <c r="H48" s="7"/>
    </row>
    <row r="49" spans="2:8">
      <c r="B49" s="8"/>
      <c r="C49" s="1896" t="s">
        <v>136</v>
      </c>
      <c r="D49" s="1897"/>
      <c r="E49" s="19" t="s">
        <v>147</v>
      </c>
      <c r="F49" s="19"/>
      <c r="G49" s="14"/>
      <c r="H49" s="7"/>
    </row>
    <row r="50" spans="2:8">
      <c r="B50" s="8"/>
      <c r="C50" s="1896"/>
      <c r="D50" s="1897"/>
      <c r="E50" s="19"/>
      <c r="F50" s="19"/>
      <c r="G50" s="14"/>
      <c r="H50" s="7"/>
    </row>
    <row r="51" spans="2:8">
      <c r="B51" s="8"/>
      <c r="C51" s="1905" t="s">
        <v>148</v>
      </c>
      <c r="D51" s="1906"/>
      <c r="E51" s="19" t="s">
        <v>149</v>
      </c>
      <c r="F51" s="19"/>
      <c r="G51" s="13"/>
      <c r="H51" s="7"/>
    </row>
    <row r="52" spans="2:8">
      <c r="B52" s="8"/>
      <c r="C52" s="1896" t="s">
        <v>148</v>
      </c>
      <c r="D52" s="1897"/>
      <c r="E52" s="19" t="s">
        <v>150</v>
      </c>
      <c r="F52" s="19"/>
      <c r="G52" s="13"/>
      <c r="H52" s="7"/>
    </row>
    <row r="53" spans="2:8">
      <c r="B53" s="8"/>
      <c r="C53" s="1896" t="s">
        <v>148</v>
      </c>
      <c r="D53" s="1897"/>
      <c r="E53" s="19" t="s">
        <v>151</v>
      </c>
      <c r="F53" s="19"/>
      <c r="G53" s="13"/>
      <c r="H53" s="7"/>
    </row>
    <row r="54" spans="2:8">
      <c r="B54" s="8"/>
      <c r="C54" s="1896" t="s">
        <v>148</v>
      </c>
      <c r="D54" s="1897"/>
      <c r="E54" s="19" t="s">
        <v>152</v>
      </c>
      <c r="F54" s="19"/>
      <c r="G54" s="13"/>
      <c r="H54" s="7"/>
    </row>
    <row r="55" spans="2:8">
      <c r="B55" s="8"/>
      <c r="C55" s="1896" t="s">
        <v>148</v>
      </c>
      <c r="D55" s="1897"/>
      <c r="E55" s="19" t="s">
        <v>153</v>
      </c>
      <c r="F55" s="19"/>
      <c r="G55" s="16"/>
      <c r="H55" s="7"/>
    </row>
    <row r="56" spans="2:8">
      <c r="B56" s="8"/>
      <c r="C56" s="1914" t="s">
        <v>148</v>
      </c>
      <c r="D56" s="1915"/>
      <c r="E56" s="25" t="s">
        <v>154</v>
      </c>
      <c r="F56" s="25"/>
      <c r="G56" s="12"/>
      <c r="H56" s="7"/>
    </row>
    <row r="57" spans="2:8" ht="15" thickBot="1">
      <c r="B57" s="32"/>
      <c r="C57" s="1912" t="s">
        <v>148</v>
      </c>
      <c r="D57" s="1913"/>
      <c r="E57" s="30" t="s">
        <v>155</v>
      </c>
      <c r="F57" s="30"/>
      <c r="G57" s="31"/>
      <c r="H57" s="33"/>
    </row>
    <row r="58" spans="2:8" ht="9" customHeight="1" thickBot="1">
      <c r="B58" s="36"/>
      <c r="C58" s="1084"/>
      <c r="D58" s="1084"/>
      <c r="E58" s="1085"/>
      <c r="F58" s="1085"/>
      <c r="G58" s="1084"/>
      <c r="H58" s="37"/>
    </row>
    <row r="59" spans="2:8" ht="9" customHeight="1">
      <c r="B59" s="38"/>
      <c r="C59" s="39"/>
      <c r="D59" s="39"/>
      <c r="E59" s="39"/>
      <c r="F59" s="39"/>
      <c r="G59" s="39"/>
      <c r="H59" s="40"/>
    </row>
    <row r="60" spans="2:8" ht="18.5">
      <c r="B60" s="23"/>
      <c r="C60" s="1900" t="s">
        <v>156</v>
      </c>
      <c r="D60" s="1900"/>
      <c r="E60" s="1900"/>
      <c r="F60" s="1900"/>
      <c r="G60" s="1900"/>
      <c r="H60" s="24"/>
    </row>
    <row r="61" spans="2:8" ht="15.5">
      <c r="B61" s="8"/>
      <c r="C61" s="6"/>
      <c r="D61" s="6"/>
      <c r="E61" s="6"/>
      <c r="F61" s="5"/>
      <c r="G61" s="5"/>
      <c r="H61" s="7"/>
    </row>
    <row r="62" spans="2:8">
      <c r="B62" s="8"/>
      <c r="C62" s="938" t="s">
        <v>63</v>
      </c>
      <c r="D62" s="1911" t="str">
        <f>IF('1A'!G5="","Enter Project Name on Form 1A",'1A'!G5)</f>
        <v>Enter Project Name on Form 1A</v>
      </c>
      <c r="E62" s="1911"/>
      <c r="F62" s="1911"/>
      <c r="G62" s="5"/>
      <c r="H62" s="7"/>
    </row>
    <row r="63" spans="2:8" ht="22.5" customHeight="1" thickBot="1">
      <c r="B63" s="8"/>
      <c r="C63" s="1083"/>
      <c r="D63" s="1083"/>
      <c r="E63" s="913"/>
      <c r="F63" s="913"/>
      <c r="G63" s="255"/>
      <c r="H63" s="7"/>
    </row>
    <row r="64" spans="2:8" ht="26.5" thickBot="1">
      <c r="B64" s="8"/>
      <c r="C64" s="1916" t="s">
        <v>104</v>
      </c>
      <c r="D64" s="1917"/>
      <c r="E64" s="252" t="s">
        <v>105</v>
      </c>
      <c r="F64" s="253" t="s">
        <v>663</v>
      </c>
      <c r="G64" s="254" t="s">
        <v>106</v>
      </c>
      <c r="H64" s="7"/>
    </row>
    <row r="65" spans="2:8">
      <c r="B65" s="8"/>
      <c r="C65" s="1918" t="s">
        <v>157</v>
      </c>
      <c r="D65" s="1919"/>
      <c r="E65" s="34" t="s">
        <v>158</v>
      </c>
      <c r="F65" s="34"/>
      <c r="G65" s="35"/>
      <c r="H65" s="7"/>
    </row>
    <row r="66" spans="2:8">
      <c r="B66" s="8"/>
      <c r="C66" s="1896" t="s">
        <v>157</v>
      </c>
      <c r="D66" s="1897"/>
      <c r="E66" s="19" t="s">
        <v>159</v>
      </c>
      <c r="F66" s="19"/>
      <c r="G66" s="14"/>
      <c r="H66" s="7"/>
    </row>
    <row r="67" spans="2:8">
      <c r="B67" s="8"/>
      <c r="C67" s="1896" t="s">
        <v>157</v>
      </c>
      <c r="D67" s="1897"/>
      <c r="E67" s="19" t="s">
        <v>160</v>
      </c>
      <c r="F67" s="19"/>
      <c r="G67" s="14"/>
      <c r="H67" s="7"/>
    </row>
    <row r="68" spans="2:8">
      <c r="B68" s="8"/>
      <c r="C68" s="1896"/>
      <c r="D68" s="1897"/>
      <c r="E68" s="29"/>
      <c r="F68" s="29"/>
      <c r="G68" s="18"/>
      <c r="H68" s="7"/>
    </row>
    <row r="69" spans="2:8">
      <c r="B69" s="8"/>
      <c r="C69" s="1896" t="s">
        <v>161</v>
      </c>
      <c r="D69" s="1897"/>
      <c r="E69" s="29" t="s">
        <v>162</v>
      </c>
      <c r="F69" s="29"/>
      <c r="G69" s="18"/>
      <c r="H69" s="7"/>
    </row>
    <row r="70" spans="2:8">
      <c r="B70" s="8"/>
      <c r="C70" s="1896" t="s">
        <v>161</v>
      </c>
      <c r="D70" s="1897"/>
      <c r="E70" s="19" t="s">
        <v>163</v>
      </c>
      <c r="F70" s="28"/>
      <c r="G70" s="14"/>
      <c r="H70" s="7"/>
    </row>
    <row r="71" spans="2:8">
      <c r="B71" s="8"/>
      <c r="C71" s="1896" t="s">
        <v>161</v>
      </c>
      <c r="D71" s="1897"/>
      <c r="E71" s="19" t="s">
        <v>164</v>
      </c>
      <c r="F71" s="19"/>
      <c r="G71" s="14"/>
      <c r="H71" s="7"/>
    </row>
    <row r="72" spans="2:8">
      <c r="B72" s="8"/>
      <c r="C72" s="1896" t="s">
        <v>161</v>
      </c>
      <c r="D72" s="1897"/>
      <c r="E72" s="19" t="s">
        <v>165</v>
      </c>
      <c r="F72" s="19"/>
      <c r="G72" s="14"/>
      <c r="H72" s="7"/>
    </row>
    <row r="73" spans="2:8">
      <c r="B73" s="8"/>
      <c r="C73" s="1898" t="s">
        <v>161</v>
      </c>
      <c r="D73" s="1899"/>
      <c r="E73" s="25" t="s">
        <v>166</v>
      </c>
      <c r="F73" s="25"/>
      <c r="G73" s="14"/>
      <c r="H73" s="7"/>
    </row>
    <row r="74" spans="2:8">
      <c r="B74" s="8"/>
      <c r="C74" s="1898" t="s">
        <v>161</v>
      </c>
      <c r="D74" s="1899"/>
      <c r="E74" s="25" t="s">
        <v>167</v>
      </c>
      <c r="F74" s="25"/>
      <c r="G74" s="14"/>
      <c r="H74" s="7"/>
    </row>
    <row r="75" spans="2:8" ht="25">
      <c r="B75" s="8"/>
      <c r="C75" s="1920" t="s">
        <v>161</v>
      </c>
      <c r="D75" s="1921"/>
      <c r="E75" s="26" t="s">
        <v>168</v>
      </c>
      <c r="F75" s="25"/>
      <c r="G75" s="14"/>
      <c r="H75" s="7"/>
    </row>
    <row r="76" spans="2:8">
      <c r="B76" s="8"/>
      <c r="C76" s="1920" t="s">
        <v>161</v>
      </c>
      <c r="D76" s="1921"/>
      <c r="E76" s="26" t="s">
        <v>169</v>
      </c>
      <c r="F76" s="30"/>
      <c r="G76" s="256"/>
      <c r="H76" s="7"/>
    </row>
    <row r="77" spans="2:8" ht="15" thickBot="1">
      <c r="B77" s="8"/>
      <c r="C77" s="1912"/>
      <c r="D77" s="1913"/>
      <c r="E77" s="27"/>
      <c r="F77" s="27"/>
      <c r="G77" s="17"/>
      <c r="H77" s="7"/>
    </row>
    <row r="78" spans="2:8" ht="9" customHeight="1" thickBot="1">
      <c r="B78" s="9"/>
      <c r="C78" s="10"/>
      <c r="D78" s="10"/>
      <c r="E78" s="10"/>
      <c r="F78" s="10"/>
      <c r="G78" s="10"/>
      <c r="H78" s="11"/>
    </row>
  </sheetData>
  <sheetProtection formatCells="0" formatColumns="0" formatRows="0" insertRows="0" insertHyperlinks="0" sort="0" autoFilter="0"/>
  <customSheetViews>
    <customSheetView guid="{1A40067C-0AC1-4C99-AB38-50E48336F373}" showGridLines="0">
      <selection activeCell="C9" sqref="C9:G9"/>
      <rowBreaks count="1" manualBreakCount="1">
        <brk id="58" min="1" max="7" man="1"/>
      </rowBreaks>
      <pageMargins left="0.7" right="0.7" top="0.75" bottom="0.75" header="0.3" footer="0.3"/>
      <pageSetup scale="72" orientation="portrait" r:id="rId1"/>
      <headerFooter>
        <oddFooter>&amp;LForm 5
Project Schedule&amp;CCFA Forms&amp;REdition: 2015
Version: 1.1</oddFooter>
      </headerFooter>
    </customSheetView>
  </customSheetViews>
  <mergeCells count="63">
    <mergeCell ref="C77:D77"/>
    <mergeCell ref="C54:D54"/>
    <mergeCell ref="C55:D55"/>
    <mergeCell ref="C56:D56"/>
    <mergeCell ref="C57:D57"/>
    <mergeCell ref="C60:G60"/>
    <mergeCell ref="C64:D64"/>
    <mergeCell ref="D62:F62"/>
    <mergeCell ref="C65:D65"/>
    <mergeCell ref="C66:D66"/>
    <mergeCell ref="C67:D67"/>
    <mergeCell ref="C68:D68"/>
    <mergeCell ref="C69:D69"/>
    <mergeCell ref="C75:D75"/>
    <mergeCell ref="C76:D76"/>
    <mergeCell ref="C70:D70"/>
    <mergeCell ref="D11:F11"/>
    <mergeCell ref="C48:D48"/>
    <mergeCell ref="C49:D49"/>
    <mergeCell ref="C50:D50"/>
    <mergeCell ref="C52:D52"/>
    <mergeCell ref="C38:D38"/>
    <mergeCell ref="C40:D40"/>
    <mergeCell ref="C41:D41"/>
    <mergeCell ref="C42:D42"/>
    <mergeCell ref="C33:D33"/>
    <mergeCell ref="C34:D34"/>
    <mergeCell ref="C35:D35"/>
    <mergeCell ref="C36:D36"/>
    <mergeCell ref="C37:D37"/>
    <mergeCell ref="C29:D29"/>
    <mergeCell ref="C30:D30"/>
    <mergeCell ref="C53:D53"/>
    <mergeCell ref="C43:D43"/>
    <mergeCell ref="C44:D44"/>
    <mergeCell ref="C45:D45"/>
    <mergeCell ref="C46:D46"/>
    <mergeCell ref="C47:D47"/>
    <mergeCell ref="C23:D23"/>
    <mergeCell ref="C31:D31"/>
    <mergeCell ref="C32:D32"/>
    <mergeCell ref="C39:D39"/>
    <mergeCell ref="C24:D24"/>
    <mergeCell ref="C25:D25"/>
    <mergeCell ref="C26:D26"/>
    <mergeCell ref="C27:D27"/>
    <mergeCell ref="C28:D28"/>
    <mergeCell ref="C71:D71"/>
    <mergeCell ref="C72:D72"/>
    <mergeCell ref="C73:D73"/>
    <mergeCell ref="C74:D74"/>
    <mergeCell ref="C9:G9"/>
    <mergeCell ref="C18:D18"/>
    <mergeCell ref="C13:D13"/>
    <mergeCell ref="C51:D51"/>
    <mergeCell ref="C14:D14"/>
    <mergeCell ref="C15:D15"/>
    <mergeCell ref="C16:D16"/>
    <mergeCell ref="C17:D17"/>
    <mergeCell ref="C19:D19"/>
    <mergeCell ref="C20:D20"/>
    <mergeCell ref="C21:D21"/>
    <mergeCell ref="C22:D22"/>
  </mergeCells>
  <pageMargins left="0.7" right="0.7" top="0.75" bottom="0.75" header="0.3" footer="0.3"/>
  <pageSetup scale="72" orientation="portrait" r:id="rId2"/>
  <headerFooter>
    <oddFooter>&amp;LForm 5
Project Schedule&amp;CCFA Forms&amp;REdition: 2015
Version: 1.1</oddFooter>
  </headerFooter>
  <rowBreaks count="1" manualBreakCount="1">
    <brk id="58" min="1" max="7" man="1"/>
  </rowBreaks>
  <drawing r:id="rId3"/>
</worksheet>
</file>

<file path=xl/worksheets/sheet9.xml><?xml version="1.0" encoding="utf-8"?>
<worksheet xmlns="http://schemas.openxmlformats.org/spreadsheetml/2006/main" xmlns:r="http://schemas.openxmlformats.org/officeDocument/2006/relationships">
  <dimension ref="B9:V121"/>
  <sheetViews>
    <sheetView showGridLines="0" zoomScaleNormal="100" zoomScaleSheetLayoutView="100" workbookViewId="0">
      <selection activeCell="R16" sqref="R16"/>
    </sheetView>
  </sheetViews>
  <sheetFormatPr defaultColWidth="9.1796875" defaultRowHeight="14.5"/>
  <cols>
    <col min="1" max="2" width="1.7265625" style="854" customWidth="1"/>
    <col min="3" max="3" width="2.81640625" style="854" customWidth="1"/>
    <col min="4" max="4" width="5.7265625" style="854" customWidth="1"/>
    <col min="5" max="5" width="8.54296875" style="854" customWidth="1"/>
    <col min="6" max="6" width="12.81640625" style="854" customWidth="1"/>
    <col min="7" max="7" width="10.7265625" style="854" customWidth="1"/>
    <col min="8" max="8" width="1.453125" style="854" customWidth="1"/>
    <col min="9" max="9" width="7.81640625" style="854" customWidth="1"/>
    <col min="10" max="11" width="11.453125" style="854" customWidth="1"/>
    <col min="12" max="17" width="9.1796875" style="854"/>
    <col min="18" max="18" width="0.7265625" style="854" customWidth="1"/>
    <col min="19" max="19" width="10.81640625" style="854" customWidth="1"/>
    <col min="20" max="21" width="9.1796875" style="854"/>
    <col min="22" max="22" width="1.7265625" style="854" customWidth="1"/>
    <col min="23" max="16384" width="9.1796875" style="854"/>
  </cols>
  <sheetData>
    <row r="9" spans="2:22" ht="9" customHeight="1" thickBot="1"/>
    <row r="10" spans="2:22" ht="9" customHeight="1">
      <c r="B10" s="1087"/>
      <c r="C10" s="1088"/>
      <c r="D10" s="1088"/>
      <c r="E10" s="1088"/>
      <c r="F10" s="1088"/>
      <c r="G10" s="1088"/>
      <c r="H10" s="1088"/>
      <c r="I10" s="908"/>
      <c r="J10" s="908"/>
      <c r="K10" s="908"/>
      <c r="L10" s="908"/>
      <c r="M10" s="1088"/>
      <c r="N10" s="1088"/>
      <c r="O10" s="85"/>
      <c r="P10" s="85"/>
      <c r="Q10" s="85"/>
      <c r="R10" s="85"/>
      <c r="S10" s="85"/>
      <c r="T10" s="85"/>
      <c r="U10" s="85"/>
      <c r="V10" s="86"/>
    </row>
    <row r="11" spans="2:22" ht="18.5">
      <c r="B11" s="1089"/>
      <c r="C11" s="1849" t="s">
        <v>170</v>
      </c>
      <c r="D11" s="1849"/>
      <c r="E11" s="1849"/>
      <c r="F11" s="1849"/>
      <c r="G11" s="1849"/>
      <c r="H11" s="1849"/>
      <c r="I11" s="1849"/>
      <c r="J11" s="1849"/>
      <c r="K11" s="1849"/>
      <c r="L11" s="1849"/>
      <c r="M11" s="1849"/>
      <c r="N11" s="1849"/>
      <c r="O11" s="1849"/>
      <c r="P11" s="1849"/>
      <c r="Q11" s="1849"/>
      <c r="R11" s="1849"/>
      <c r="S11" s="1849"/>
      <c r="T11" s="1849"/>
      <c r="U11" s="1849"/>
      <c r="V11" s="92"/>
    </row>
    <row r="12" spans="2:22" ht="15" customHeight="1">
      <c r="B12" s="1089"/>
      <c r="C12" s="135"/>
      <c r="D12" s="135"/>
      <c r="E12" s="135"/>
      <c r="F12" s="135"/>
      <c r="G12" s="135"/>
      <c r="H12" s="135"/>
      <c r="I12" s="913"/>
      <c r="J12" s="824"/>
      <c r="K12" s="913"/>
      <c r="L12" s="913"/>
      <c r="M12" s="135"/>
      <c r="N12" s="135"/>
      <c r="O12" s="44"/>
      <c r="P12" s="44"/>
      <c r="Q12" s="44"/>
      <c r="R12" s="44"/>
      <c r="S12" s="44"/>
      <c r="T12" s="44"/>
      <c r="U12" s="44"/>
      <c r="V12" s="92"/>
    </row>
    <row r="13" spans="2:22">
      <c r="B13" s="1090"/>
      <c r="C13" s="824"/>
      <c r="D13" s="260" t="s">
        <v>63</v>
      </c>
      <c r="E13" s="1091"/>
      <c r="F13" s="273" t="str">
        <f>IF('1A'!G5="","Enter Project Name on Form 1A",'1A'!G5)</f>
        <v>Enter Project Name on Form 1A</v>
      </c>
      <c r="G13" s="273"/>
      <c r="H13" s="273"/>
      <c r="I13" s="273"/>
      <c r="J13" s="273"/>
      <c r="K13" s="273"/>
      <c r="L13" s="261"/>
      <c r="M13" s="112"/>
      <c r="N13" s="112"/>
      <c r="O13" s="112"/>
      <c r="P13" s="112"/>
      <c r="Q13" s="112"/>
      <c r="R13" s="112"/>
      <c r="S13" s="135"/>
      <c r="T13" s="135"/>
      <c r="U13" s="135"/>
      <c r="V13" s="1092"/>
    </row>
    <row r="14" spans="2:22" ht="7.5" customHeight="1" thickBot="1">
      <c r="B14" s="1090"/>
      <c r="C14" s="112"/>
      <c r="D14" s="43"/>
      <c r="E14" s="1091"/>
      <c r="F14" s="1091"/>
      <c r="G14" s="1091"/>
      <c r="H14" s="1091"/>
      <c r="I14" s="1091"/>
      <c r="J14" s="1091"/>
      <c r="K14" s="112"/>
      <c r="L14" s="1091"/>
      <c r="M14" s="112"/>
      <c r="N14" s="112"/>
      <c r="O14" s="112"/>
      <c r="P14" s="112"/>
      <c r="Q14" s="112"/>
      <c r="R14" s="112"/>
      <c r="S14" s="135"/>
      <c r="T14" s="135"/>
      <c r="U14" s="135"/>
      <c r="V14" s="1092"/>
    </row>
    <row r="15" spans="2:22">
      <c r="B15" s="1089"/>
      <c r="C15" s="824"/>
      <c r="D15" s="274" t="s">
        <v>171</v>
      </c>
      <c r="E15" s="1091"/>
      <c r="F15" s="1086"/>
      <c r="G15" s="913"/>
      <c r="H15" s="913"/>
      <c r="I15" s="1929" t="s">
        <v>172</v>
      </c>
      <c r="J15" s="1929" t="s">
        <v>173</v>
      </c>
      <c r="K15" s="1927" t="s">
        <v>64</v>
      </c>
      <c r="L15" s="1928"/>
      <c r="M15" s="1928"/>
      <c r="N15" s="1928"/>
      <c r="O15" s="1928"/>
      <c r="P15" s="1928"/>
      <c r="Q15" s="1928"/>
      <c r="R15" s="1093"/>
      <c r="S15" s="1925" t="s">
        <v>65</v>
      </c>
      <c r="T15" s="1925"/>
      <c r="U15" s="1926"/>
      <c r="V15" s="1092"/>
    </row>
    <row r="16" spans="2:22">
      <c r="B16" s="1089"/>
      <c r="C16" s="112"/>
      <c r="D16" s="1091"/>
      <c r="E16" s="1091"/>
      <c r="F16" s="1091"/>
      <c r="G16" s="1091"/>
      <c r="H16" s="1091"/>
      <c r="I16" s="1930"/>
      <c r="J16" s="1930"/>
      <c r="K16" s="1932" t="s">
        <v>175</v>
      </c>
      <c r="L16" s="1094" t="s">
        <v>176</v>
      </c>
      <c r="M16" s="1094" t="s">
        <v>176</v>
      </c>
      <c r="N16" s="1094" t="s">
        <v>176</v>
      </c>
      <c r="O16" s="1094" t="s">
        <v>176</v>
      </c>
      <c r="P16" s="1094" t="s">
        <v>176</v>
      </c>
      <c r="Q16" s="1094" t="s">
        <v>176</v>
      </c>
      <c r="R16" s="1095"/>
      <c r="S16" s="1934" t="s">
        <v>666</v>
      </c>
      <c r="T16" s="1094" t="s">
        <v>176</v>
      </c>
      <c r="U16" s="1096" t="s">
        <v>176</v>
      </c>
      <c r="V16" s="1092"/>
    </row>
    <row r="17" spans="2:22">
      <c r="B17" s="1089"/>
      <c r="C17" s="112"/>
      <c r="D17" s="1091"/>
      <c r="E17" s="1091"/>
      <c r="F17" s="1091"/>
      <c r="G17" s="1091"/>
      <c r="H17" s="1091"/>
      <c r="I17" s="1930"/>
      <c r="J17" s="1930"/>
      <c r="K17" s="1932"/>
      <c r="L17" s="1938" t="s">
        <v>177</v>
      </c>
      <c r="M17" s="1938" t="s">
        <v>177</v>
      </c>
      <c r="N17" s="1938" t="s">
        <v>177</v>
      </c>
      <c r="O17" s="1938" t="s">
        <v>177</v>
      </c>
      <c r="P17" s="1938" t="s">
        <v>177</v>
      </c>
      <c r="Q17" s="1936" t="s">
        <v>177</v>
      </c>
      <c r="R17" s="1095"/>
      <c r="S17" s="1934"/>
      <c r="T17" s="1938" t="s">
        <v>177</v>
      </c>
      <c r="U17" s="1940" t="s">
        <v>177</v>
      </c>
      <c r="V17" s="1092"/>
    </row>
    <row r="18" spans="2:22" ht="15" thickBot="1">
      <c r="B18" s="1089"/>
      <c r="C18" s="112"/>
      <c r="D18" s="1091"/>
      <c r="E18" s="138"/>
      <c r="F18" s="138"/>
      <c r="G18" s="138"/>
      <c r="H18" s="138"/>
      <c r="I18" s="1931"/>
      <c r="J18" s="1931"/>
      <c r="K18" s="1933"/>
      <c r="L18" s="1939"/>
      <c r="M18" s="1939"/>
      <c r="N18" s="1939"/>
      <c r="O18" s="1939"/>
      <c r="P18" s="1939"/>
      <c r="Q18" s="1937"/>
      <c r="R18" s="1097"/>
      <c r="S18" s="1935"/>
      <c r="T18" s="1939"/>
      <c r="U18" s="1941"/>
      <c r="V18" s="912"/>
    </row>
    <row r="19" spans="2:22" ht="15" thickBot="1">
      <c r="B19" s="1089"/>
      <c r="C19" s="145" t="s">
        <v>178</v>
      </c>
      <c r="D19" s="145"/>
      <c r="E19" s="145"/>
      <c r="F19" s="145"/>
      <c r="G19" s="145"/>
      <c r="H19" s="114"/>
      <c r="I19" s="114"/>
      <c r="J19" s="114"/>
      <c r="K19" s="114"/>
      <c r="L19" s="1091"/>
      <c r="M19" s="112"/>
      <c r="N19" s="112"/>
      <c r="O19" s="41"/>
      <c r="P19" s="1098"/>
      <c r="Q19" s="1098"/>
      <c r="R19" s="135"/>
      <c r="S19" s="135"/>
      <c r="T19" s="1098"/>
      <c r="U19" s="1098"/>
      <c r="V19" s="912"/>
    </row>
    <row r="20" spans="2:22">
      <c r="B20" s="1089"/>
      <c r="C20" s="112"/>
      <c r="D20" s="262" t="s">
        <v>179</v>
      </c>
      <c r="E20" s="262"/>
      <c r="F20" s="262"/>
      <c r="G20" s="262"/>
      <c r="H20" s="262"/>
      <c r="I20" s="711" t="str">
        <f>IFERROR(J20/J$118," ")</f>
        <v xml:space="preserve"> </v>
      </c>
      <c r="J20" s="98">
        <f>K20+S20</f>
        <v>0</v>
      </c>
      <c r="K20" s="67">
        <f>SUM(L20:Q20)</f>
        <v>0</v>
      </c>
      <c r="L20" s="68"/>
      <c r="M20" s="52"/>
      <c r="N20" s="52"/>
      <c r="O20" s="52"/>
      <c r="P20" s="52"/>
      <c r="Q20" s="52"/>
      <c r="R20" s="1099"/>
      <c r="S20" s="1100">
        <f>SUM(T20:U20)</f>
        <v>0</v>
      </c>
      <c r="T20" s="69"/>
      <c r="U20" s="57"/>
      <c r="V20" s="912"/>
    </row>
    <row r="21" spans="2:22">
      <c r="B21" s="1089"/>
      <c r="C21" s="112"/>
      <c r="D21" s="264" t="s">
        <v>180</v>
      </c>
      <c r="E21" s="264"/>
      <c r="F21" s="264"/>
      <c r="G21" s="264"/>
      <c r="H21" s="264"/>
      <c r="I21" s="712" t="str">
        <f t="shared" ref="I21:I26" si="0">IFERROR(J21/J$118," ")</f>
        <v xml:space="preserve"> </v>
      </c>
      <c r="J21" s="99">
        <f t="shared" ref="J21:J25" si="1">K21+S21</f>
        <v>0</v>
      </c>
      <c r="K21" s="65">
        <f t="shared" ref="K21:K25" si="2">SUM(L21:Q21)</f>
        <v>0</v>
      </c>
      <c r="L21" s="70"/>
      <c r="M21" s="55"/>
      <c r="N21" s="55"/>
      <c r="O21" s="55"/>
      <c r="P21" s="55"/>
      <c r="Q21" s="55"/>
      <c r="R21" s="1101"/>
      <c r="S21" s="74">
        <f t="shared" ref="S21:S25" si="3">SUM(T21:U21)</f>
        <v>0</v>
      </c>
      <c r="T21" s="71"/>
      <c r="U21" s="58"/>
      <c r="V21" s="912"/>
    </row>
    <row r="22" spans="2:22">
      <c r="B22" s="1089"/>
      <c r="C22" s="112"/>
      <c r="D22" s="111" t="s">
        <v>181</v>
      </c>
      <c r="E22" s="111"/>
      <c r="F22" s="111"/>
      <c r="G22" s="111"/>
      <c r="H22" s="111"/>
      <c r="I22" s="712" t="str">
        <f t="shared" si="0"/>
        <v xml:space="preserve"> </v>
      </c>
      <c r="J22" s="99">
        <f t="shared" si="1"/>
        <v>0</v>
      </c>
      <c r="K22" s="65">
        <f t="shared" si="2"/>
        <v>0</v>
      </c>
      <c r="L22" s="70"/>
      <c r="M22" s="55"/>
      <c r="N22" s="55"/>
      <c r="O22" s="55"/>
      <c r="P22" s="55"/>
      <c r="Q22" s="55"/>
      <c r="R22" s="1101"/>
      <c r="S22" s="74">
        <f t="shared" si="3"/>
        <v>0</v>
      </c>
      <c r="T22" s="71"/>
      <c r="U22" s="58"/>
      <c r="V22" s="912"/>
    </row>
    <row r="23" spans="2:22">
      <c r="B23" s="1089"/>
      <c r="C23" s="112"/>
      <c r="D23" s="111" t="s">
        <v>182</v>
      </c>
      <c r="E23" s="111"/>
      <c r="F23" s="111"/>
      <c r="G23" s="111"/>
      <c r="H23" s="111"/>
      <c r="I23" s="712" t="str">
        <f t="shared" si="0"/>
        <v xml:space="preserve"> </v>
      </c>
      <c r="J23" s="99">
        <f t="shared" si="1"/>
        <v>0</v>
      </c>
      <c r="K23" s="65">
        <f t="shared" si="2"/>
        <v>0</v>
      </c>
      <c r="L23" s="70"/>
      <c r="M23" s="55"/>
      <c r="N23" s="55"/>
      <c r="O23" s="55"/>
      <c r="P23" s="55"/>
      <c r="Q23" s="55"/>
      <c r="R23" s="1101"/>
      <c r="S23" s="74">
        <f t="shared" si="3"/>
        <v>0</v>
      </c>
      <c r="T23" s="71"/>
      <c r="U23" s="58"/>
      <c r="V23" s="912"/>
    </row>
    <row r="24" spans="2:22">
      <c r="B24" s="1089"/>
      <c r="C24" s="112"/>
      <c r="D24" s="117" t="s">
        <v>183</v>
      </c>
      <c r="E24" s="117"/>
      <c r="F24" s="117"/>
      <c r="G24" s="117"/>
      <c r="H24" s="117"/>
      <c r="I24" s="712" t="str">
        <f t="shared" si="0"/>
        <v xml:space="preserve"> </v>
      </c>
      <c r="J24" s="99">
        <f t="shared" si="1"/>
        <v>0</v>
      </c>
      <c r="K24" s="65">
        <f t="shared" si="2"/>
        <v>0</v>
      </c>
      <c r="L24" s="70"/>
      <c r="M24" s="55"/>
      <c r="N24" s="55"/>
      <c r="O24" s="55"/>
      <c r="P24" s="55"/>
      <c r="Q24" s="55"/>
      <c r="R24" s="1101"/>
      <c r="S24" s="74">
        <f t="shared" si="3"/>
        <v>0</v>
      </c>
      <c r="T24" s="71"/>
      <c r="U24" s="58"/>
      <c r="V24" s="912"/>
    </row>
    <row r="25" spans="2:22">
      <c r="B25" s="1089"/>
      <c r="C25" s="112"/>
      <c r="D25" s="117" t="s">
        <v>494</v>
      </c>
      <c r="E25" s="1922"/>
      <c r="F25" s="1923"/>
      <c r="G25" s="1924"/>
      <c r="H25" s="272"/>
      <c r="I25" s="712" t="str">
        <f t="shared" si="0"/>
        <v xml:space="preserve"> </v>
      </c>
      <c r="J25" s="100">
        <f t="shared" si="1"/>
        <v>0</v>
      </c>
      <c r="K25" s="66">
        <f t="shared" si="2"/>
        <v>0</v>
      </c>
      <c r="L25" s="72"/>
      <c r="M25" s="56"/>
      <c r="N25" s="56"/>
      <c r="O25" s="56"/>
      <c r="P25" s="56"/>
      <c r="Q25" s="56"/>
      <c r="R25" s="1101"/>
      <c r="S25" s="1102">
        <f t="shared" si="3"/>
        <v>0</v>
      </c>
      <c r="T25" s="73"/>
      <c r="U25" s="82"/>
      <c r="V25" s="912"/>
    </row>
    <row r="26" spans="2:22" ht="15" thickBot="1">
      <c r="B26" s="1089"/>
      <c r="C26" s="112"/>
      <c r="D26" s="111"/>
      <c r="E26" s="111"/>
      <c r="F26" s="111"/>
      <c r="G26" s="115" t="s">
        <v>184</v>
      </c>
      <c r="H26" s="115"/>
      <c r="I26" s="713" t="str">
        <f t="shared" si="0"/>
        <v xml:space="preserve"> </v>
      </c>
      <c r="J26" s="101">
        <f>SUM(J20:J25)</f>
        <v>0</v>
      </c>
      <c r="K26" s="62">
        <f>SUM(K20:K25)</f>
        <v>0</v>
      </c>
      <c r="L26" s="1103">
        <f>SUM(L20:L25)</f>
        <v>0</v>
      </c>
      <c r="M26" s="1104">
        <f t="shared" ref="M26:Q26" si="4">SUM(M20:M25)</f>
        <v>0</v>
      </c>
      <c r="N26" s="1104">
        <f t="shared" si="4"/>
        <v>0</v>
      </c>
      <c r="O26" s="1104">
        <f t="shared" si="4"/>
        <v>0</v>
      </c>
      <c r="P26" s="1104">
        <f t="shared" si="4"/>
        <v>0</v>
      </c>
      <c r="Q26" s="1104">
        <f t="shared" si="4"/>
        <v>0</v>
      </c>
      <c r="R26" s="1105"/>
      <c r="S26" s="1106">
        <f>SUM(S20:S25)</f>
        <v>0</v>
      </c>
      <c r="T26" s="1103">
        <f t="shared" ref="T26:U26" si="5">SUM(T20:T25)</f>
        <v>0</v>
      </c>
      <c r="U26" s="1107">
        <f t="shared" si="5"/>
        <v>0</v>
      </c>
      <c r="V26" s="912"/>
    </row>
    <row r="27" spans="2:22" ht="3.75" customHeight="1">
      <c r="B27" s="1089"/>
      <c r="C27" s="111"/>
      <c r="D27" s="111"/>
      <c r="E27" s="111"/>
      <c r="F27" s="111"/>
      <c r="G27" s="111"/>
      <c r="H27" s="111"/>
      <c r="I27" s="1091"/>
      <c r="J27" s="1108"/>
      <c r="K27" s="112"/>
      <c r="L27" s="42"/>
      <c r="M27" s="42"/>
      <c r="N27" s="42"/>
      <c r="O27" s="42"/>
      <c r="P27" s="112"/>
      <c r="Q27" s="42"/>
      <c r="R27" s="1101"/>
      <c r="S27" s="42"/>
      <c r="T27" s="42"/>
      <c r="U27" s="42"/>
      <c r="V27" s="912"/>
    </row>
    <row r="28" spans="2:22" ht="15" thickBot="1">
      <c r="B28" s="1089"/>
      <c r="C28" s="145" t="s">
        <v>185</v>
      </c>
      <c r="D28" s="145"/>
      <c r="E28" s="145"/>
      <c r="F28" s="145"/>
      <c r="G28" s="145"/>
      <c r="H28" s="114"/>
      <c r="I28" s="114"/>
      <c r="J28" s="114"/>
      <c r="K28" s="114"/>
      <c r="L28" s="1091"/>
      <c r="M28" s="112"/>
      <c r="N28" s="112"/>
      <c r="O28" s="41"/>
      <c r="P28" s="1098"/>
      <c r="Q28" s="1098"/>
      <c r="R28" s="1095"/>
      <c r="S28" s="135"/>
      <c r="T28" s="1098"/>
      <c r="U28" s="1098"/>
      <c r="V28" s="912"/>
    </row>
    <row r="29" spans="2:22">
      <c r="B29" s="1089"/>
      <c r="C29" s="112"/>
      <c r="D29" s="266" t="s">
        <v>186</v>
      </c>
      <c r="E29" s="266"/>
      <c r="F29" s="266"/>
      <c r="G29" s="266"/>
      <c r="H29" s="266"/>
      <c r="I29" s="711" t="str">
        <f t="shared" ref="I29:I45" si="6">IFERROR(J29/J$118," ")</f>
        <v xml:space="preserve"> </v>
      </c>
      <c r="J29" s="98">
        <f t="shared" ref="J29:J44" si="7">K29+S29</f>
        <v>0</v>
      </c>
      <c r="K29" s="59">
        <f t="shared" ref="K29:K44" si="8">SUM(L29:Q29)</f>
        <v>0</v>
      </c>
      <c r="L29" s="69"/>
      <c r="M29" s="49"/>
      <c r="N29" s="49"/>
      <c r="O29" s="49"/>
      <c r="P29" s="49"/>
      <c r="Q29" s="49"/>
      <c r="R29" s="1099"/>
      <c r="S29" s="61">
        <f t="shared" ref="S29:S44" si="9">SUM(T29:U29)</f>
        <v>0</v>
      </c>
      <c r="T29" s="69"/>
      <c r="U29" s="57"/>
      <c r="V29" s="912"/>
    </row>
    <row r="30" spans="2:22">
      <c r="B30" s="1089"/>
      <c r="C30" s="112"/>
      <c r="D30" s="111" t="s">
        <v>187</v>
      </c>
      <c r="E30" s="111"/>
      <c r="F30" s="111"/>
      <c r="G30" s="111"/>
      <c r="H30" s="111"/>
      <c r="I30" s="712" t="str">
        <f t="shared" si="6"/>
        <v xml:space="preserve"> </v>
      </c>
      <c r="J30" s="99">
        <f t="shared" si="7"/>
        <v>0</v>
      </c>
      <c r="K30" s="47">
        <f t="shared" si="8"/>
        <v>0</v>
      </c>
      <c r="L30" s="71"/>
      <c r="M30" s="50"/>
      <c r="N30" s="50"/>
      <c r="O30" s="50"/>
      <c r="P30" s="50"/>
      <c r="Q30" s="50"/>
      <c r="R30" s="1101"/>
      <c r="S30" s="74">
        <f t="shared" si="9"/>
        <v>0</v>
      </c>
      <c r="T30" s="71"/>
      <c r="U30" s="58"/>
      <c r="V30" s="912"/>
    </row>
    <row r="31" spans="2:22">
      <c r="B31" s="1089"/>
      <c r="C31" s="112"/>
      <c r="D31" s="111" t="s">
        <v>188</v>
      </c>
      <c r="E31" s="111"/>
      <c r="F31" s="111"/>
      <c r="G31" s="111"/>
      <c r="H31" s="111"/>
      <c r="I31" s="712" t="str">
        <f t="shared" si="6"/>
        <v xml:space="preserve"> </v>
      </c>
      <c r="J31" s="99">
        <f t="shared" si="7"/>
        <v>0</v>
      </c>
      <c r="K31" s="47">
        <f t="shared" si="8"/>
        <v>0</v>
      </c>
      <c r="L31" s="71"/>
      <c r="M31" s="50"/>
      <c r="N31" s="50"/>
      <c r="O31" s="50"/>
      <c r="P31" s="50"/>
      <c r="Q31" s="50"/>
      <c r="R31" s="1101"/>
      <c r="S31" s="74">
        <f t="shared" si="9"/>
        <v>0</v>
      </c>
      <c r="T31" s="71"/>
      <c r="U31" s="58"/>
      <c r="V31" s="912"/>
    </row>
    <row r="32" spans="2:22">
      <c r="B32" s="1089"/>
      <c r="C32" s="112"/>
      <c r="D32" s="111" t="s">
        <v>189</v>
      </c>
      <c r="E32" s="111"/>
      <c r="F32" s="111"/>
      <c r="G32" s="111"/>
      <c r="H32" s="111"/>
      <c r="I32" s="712" t="str">
        <f t="shared" si="6"/>
        <v xml:space="preserve"> </v>
      </c>
      <c r="J32" s="99">
        <f t="shared" si="7"/>
        <v>0</v>
      </c>
      <c r="K32" s="47">
        <f t="shared" si="8"/>
        <v>0</v>
      </c>
      <c r="L32" s="71"/>
      <c r="M32" s="50"/>
      <c r="N32" s="50"/>
      <c r="O32" s="50"/>
      <c r="P32" s="50"/>
      <c r="Q32" s="50"/>
      <c r="R32" s="1101"/>
      <c r="S32" s="74">
        <f t="shared" si="9"/>
        <v>0</v>
      </c>
      <c r="T32" s="71"/>
      <c r="U32" s="58"/>
      <c r="V32" s="912"/>
    </row>
    <row r="33" spans="2:22">
      <c r="B33" s="1089"/>
      <c r="C33" s="112"/>
      <c r="D33" s="111" t="s">
        <v>190</v>
      </c>
      <c r="E33" s="111"/>
      <c r="F33" s="111"/>
      <c r="G33" s="111"/>
      <c r="H33" s="111"/>
      <c r="I33" s="712" t="str">
        <f t="shared" si="6"/>
        <v xml:space="preserve"> </v>
      </c>
      <c r="J33" s="99">
        <f t="shared" si="7"/>
        <v>0</v>
      </c>
      <c r="K33" s="47">
        <f t="shared" si="8"/>
        <v>0</v>
      </c>
      <c r="L33" s="71"/>
      <c r="M33" s="50"/>
      <c r="N33" s="50"/>
      <c r="O33" s="50"/>
      <c r="P33" s="50"/>
      <c r="Q33" s="50"/>
      <c r="R33" s="1101"/>
      <c r="S33" s="74">
        <f t="shared" si="9"/>
        <v>0</v>
      </c>
      <c r="T33" s="71"/>
      <c r="U33" s="58"/>
      <c r="V33" s="912"/>
    </row>
    <row r="34" spans="2:22">
      <c r="B34" s="1089"/>
      <c r="C34" s="112"/>
      <c r="D34" s="111" t="s">
        <v>665</v>
      </c>
      <c r="E34" s="111"/>
      <c r="F34" s="111"/>
      <c r="G34" s="710" t="str">
        <f>IFERROR(J34/(J30+J32+J33+J42),"")</f>
        <v/>
      </c>
      <c r="H34" s="120"/>
      <c r="I34" s="712" t="str">
        <f t="shared" si="6"/>
        <v xml:space="preserve"> </v>
      </c>
      <c r="J34" s="99">
        <f>K34+S34</f>
        <v>0</v>
      </c>
      <c r="K34" s="47">
        <f t="shared" si="8"/>
        <v>0</v>
      </c>
      <c r="L34" s="71"/>
      <c r="M34" s="50"/>
      <c r="N34" s="50"/>
      <c r="O34" s="50"/>
      <c r="P34" s="50"/>
      <c r="Q34" s="50"/>
      <c r="R34" s="1101"/>
      <c r="S34" s="74">
        <f t="shared" si="9"/>
        <v>0</v>
      </c>
      <c r="T34" s="71"/>
      <c r="U34" s="58"/>
      <c r="V34" s="912"/>
    </row>
    <row r="35" spans="2:22">
      <c r="B35" s="1089"/>
      <c r="C35" s="112"/>
      <c r="D35" s="111" t="s">
        <v>192</v>
      </c>
      <c r="E35" s="111"/>
      <c r="F35" s="111"/>
      <c r="G35" s="710" t="str">
        <f>IFERROR(J35/(J31+J32+J33+J42),"")</f>
        <v/>
      </c>
      <c r="H35" s="120"/>
      <c r="I35" s="712" t="str">
        <f t="shared" si="6"/>
        <v xml:space="preserve"> </v>
      </c>
      <c r="J35" s="99">
        <f t="shared" si="7"/>
        <v>0</v>
      </c>
      <c r="K35" s="47">
        <f t="shared" si="8"/>
        <v>0</v>
      </c>
      <c r="L35" s="71"/>
      <c r="M35" s="50"/>
      <c r="N35" s="50"/>
      <c r="O35" s="50"/>
      <c r="P35" s="50"/>
      <c r="Q35" s="50"/>
      <c r="R35" s="1101"/>
      <c r="S35" s="74">
        <f t="shared" si="9"/>
        <v>0</v>
      </c>
      <c r="T35" s="71"/>
      <c r="U35" s="58"/>
      <c r="V35" s="912"/>
    </row>
    <row r="36" spans="2:22">
      <c r="B36" s="1089"/>
      <c r="C36" s="112"/>
      <c r="D36" s="111" t="s">
        <v>193</v>
      </c>
      <c r="E36" s="111"/>
      <c r="F36" s="111"/>
      <c r="G36" s="111"/>
      <c r="H36" s="111"/>
      <c r="I36" s="712" t="str">
        <f t="shared" si="6"/>
        <v xml:space="preserve"> </v>
      </c>
      <c r="J36" s="99">
        <f t="shared" si="7"/>
        <v>0</v>
      </c>
      <c r="K36" s="47">
        <f t="shared" si="8"/>
        <v>0</v>
      </c>
      <c r="L36" s="71"/>
      <c r="M36" s="50"/>
      <c r="N36" s="50"/>
      <c r="O36" s="50"/>
      <c r="P36" s="50"/>
      <c r="Q36" s="50"/>
      <c r="R36" s="1101"/>
      <c r="S36" s="74">
        <f t="shared" si="9"/>
        <v>0</v>
      </c>
      <c r="T36" s="71"/>
      <c r="U36" s="58"/>
      <c r="V36" s="912"/>
    </row>
    <row r="37" spans="2:22">
      <c r="B37" s="1089"/>
      <c r="C37" s="112"/>
      <c r="D37" s="111" t="s">
        <v>194</v>
      </c>
      <c r="E37" s="111"/>
      <c r="F37" s="111"/>
      <c r="G37" s="111"/>
      <c r="H37" s="111"/>
      <c r="I37" s="712" t="str">
        <f t="shared" si="6"/>
        <v xml:space="preserve"> </v>
      </c>
      <c r="J37" s="99">
        <f t="shared" si="7"/>
        <v>0</v>
      </c>
      <c r="K37" s="47">
        <f t="shared" si="8"/>
        <v>0</v>
      </c>
      <c r="L37" s="71"/>
      <c r="M37" s="50"/>
      <c r="N37" s="50"/>
      <c r="O37" s="50"/>
      <c r="P37" s="50"/>
      <c r="Q37" s="50"/>
      <c r="R37" s="1101"/>
      <c r="S37" s="74">
        <f t="shared" si="9"/>
        <v>0</v>
      </c>
      <c r="T37" s="71"/>
      <c r="U37" s="58"/>
      <c r="V37" s="912"/>
    </row>
    <row r="38" spans="2:22">
      <c r="B38" s="1089"/>
      <c r="C38" s="112"/>
      <c r="D38" s="111" t="s">
        <v>195</v>
      </c>
      <c r="E38" s="111"/>
      <c r="F38" s="111"/>
      <c r="G38" s="111"/>
      <c r="H38" s="111"/>
      <c r="I38" s="712" t="str">
        <f t="shared" si="6"/>
        <v xml:space="preserve"> </v>
      </c>
      <c r="J38" s="99">
        <f t="shared" si="7"/>
        <v>0</v>
      </c>
      <c r="K38" s="47">
        <f t="shared" si="8"/>
        <v>0</v>
      </c>
      <c r="L38" s="71"/>
      <c r="M38" s="50"/>
      <c r="N38" s="50"/>
      <c r="O38" s="50"/>
      <c r="P38" s="50"/>
      <c r="Q38" s="50"/>
      <c r="R38" s="1101"/>
      <c r="S38" s="74">
        <f t="shared" si="9"/>
        <v>0</v>
      </c>
      <c r="T38" s="71"/>
      <c r="U38" s="58"/>
      <c r="V38" s="912"/>
    </row>
    <row r="39" spans="2:22">
      <c r="B39" s="1089"/>
      <c r="C39" s="112"/>
      <c r="D39" s="111" t="s">
        <v>196</v>
      </c>
      <c r="E39" s="111"/>
      <c r="F39" s="111"/>
      <c r="G39" s="111"/>
      <c r="H39" s="111"/>
      <c r="I39" s="712" t="str">
        <f t="shared" si="6"/>
        <v xml:space="preserve"> </v>
      </c>
      <c r="J39" s="99">
        <f t="shared" si="7"/>
        <v>0</v>
      </c>
      <c r="K39" s="47">
        <f t="shared" si="8"/>
        <v>0</v>
      </c>
      <c r="L39" s="71"/>
      <c r="M39" s="50"/>
      <c r="N39" s="50"/>
      <c r="O39" s="50"/>
      <c r="P39" s="50"/>
      <c r="Q39" s="50"/>
      <c r="R39" s="1101"/>
      <c r="S39" s="74">
        <f t="shared" si="9"/>
        <v>0</v>
      </c>
      <c r="T39" s="71"/>
      <c r="U39" s="58"/>
      <c r="V39" s="912"/>
    </row>
    <row r="40" spans="2:22">
      <c r="B40" s="1089"/>
      <c r="C40" s="112"/>
      <c r="D40" s="111" t="s">
        <v>197</v>
      </c>
      <c r="E40" s="111"/>
      <c r="F40" s="111"/>
      <c r="G40" s="111"/>
      <c r="H40" s="111"/>
      <c r="I40" s="712" t="str">
        <f t="shared" si="6"/>
        <v xml:space="preserve"> </v>
      </c>
      <c r="J40" s="99">
        <f t="shared" si="7"/>
        <v>0</v>
      </c>
      <c r="K40" s="47">
        <f t="shared" si="8"/>
        <v>0</v>
      </c>
      <c r="L40" s="71"/>
      <c r="M40" s="50"/>
      <c r="N40" s="50"/>
      <c r="O40" s="50"/>
      <c r="P40" s="50"/>
      <c r="Q40" s="50"/>
      <c r="R40" s="1101"/>
      <c r="S40" s="74">
        <f t="shared" si="9"/>
        <v>0</v>
      </c>
      <c r="T40" s="71"/>
      <c r="U40" s="58"/>
      <c r="V40" s="912"/>
    </row>
    <row r="41" spans="2:22">
      <c r="B41" s="1089"/>
      <c r="C41" s="112"/>
      <c r="D41" s="111" t="s">
        <v>198</v>
      </c>
      <c r="E41" s="111"/>
      <c r="F41" s="111"/>
      <c r="G41" s="111"/>
      <c r="H41" s="111"/>
      <c r="I41" s="712" t="str">
        <f t="shared" si="6"/>
        <v xml:space="preserve"> </v>
      </c>
      <c r="J41" s="99">
        <f t="shared" si="7"/>
        <v>0</v>
      </c>
      <c r="K41" s="47">
        <f t="shared" si="8"/>
        <v>0</v>
      </c>
      <c r="L41" s="71"/>
      <c r="M41" s="50"/>
      <c r="N41" s="50"/>
      <c r="O41" s="50"/>
      <c r="P41" s="50"/>
      <c r="Q41" s="50"/>
      <c r="R41" s="1101"/>
      <c r="S41" s="74">
        <f t="shared" si="9"/>
        <v>0</v>
      </c>
      <c r="T41" s="71"/>
      <c r="U41" s="58"/>
      <c r="V41" s="912"/>
    </row>
    <row r="42" spans="2:22">
      <c r="B42" s="1089"/>
      <c r="C42" s="112"/>
      <c r="D42" s="111" t="s">
        <v>199</v>
      </c>
      <c r="E42" s="111"/>
      <c r="F42" s="111"/>
      <c r="G42" s="111"/>
      <c r="H42" s="111"/>
      <c r="I42" s="712" t="str">
        <f t="shared" si="6"/>
        <v xml:space="preserve"> </v>
      </c>
      <c r="J42" s="99">
        <f t="shared" si="7"/>
        <v>0</v>
      </c>
      <c r="K42" s="47">
        <f t="shared" si="8"/>
        <v>0</v>
      </c>
      <c r="L42" s="71"/>
      <c r="M42" s="50"/>
      <c r="N42" s="50"/>
      <c r="O42" s="50"/>
      <c r="P42" s="50"/>
      <c r="Q42" s="50"/>
      <c r="R42" s="1101"/>
      <c r="S42" s="74">
        <f t="shared" si="9"/>
        <v>0</v>
      </c>
      <c r="T42" s="71"/>
      <c r="U42" s="58"/>
      <c r="V42" s="912"/>
    </row>
    <row r="43" spans="2:22">
      <c r="B43" s="1089"/>
      <c r="C43" s="112"/>
      <c r="D43" s="111" t="s">
        <v>200</v>
      </c>
      <c r="E43" s="111"/>
      <c r="F43" s="111"/>
      <c r="G43" s="111"/>
      <c r="H43" s="111"/>
      <c r="I43" s="712" t="str">
        <f t="shared" si="6"/>
        <v xml:space="preserve"> </v>
      </c>
      <c r="J43" s="99">
        <f t="shared" si="7"/>
        <v>0</v>
      </c>
      <c r="K43" s="47">
        <f t="shared" si="8"/>
        <v>0</v>
      </c>
      <c r="L43" s="71"/>
      <c r="M43" s="50"/>
      <c r="N43" s="50"/>
      <c r="O43" s="50"/>
      <c r="P43" s="50"/>
      <c r="Q43" s="50"/>
      <c r="R43" s="1101"/>
      <c r="S43" s="74">
        <f t="shared" si="9"/>
        <v>0</v>
      </c>
      <c r="T43" s="71"/>
      <c r="U43" s="58"/>
      <c r="V43" s="912"/>
    </row>
    <row r="44" spans="2:22">
      <c r="B44" s="1089"/>
      <c r="C44" s="112"/>
      <c r="D44" s="116" t="s">
        <v>494</v>
      </c>
      <c r="E44" s="1922"/>
      <c r="F44" s="1923"/>
      <c r="G44" s="1924"/>
      <c r="H44" s="116"/>
      <c r="I44" s="712" t="str">
        <f t="shared" si="6"/>
        <v xml:space="preserve"> </v>
      </c>
      <c r="J44" s="100">
        <f t="shared" si="7"/>
        <v>0</v>
      </c>
      <c r="K44" s="64">
        <f t="shared" si="8"/>
        <v>0</v>
      </c>
      <c r="L44" s="77"/>
      <c r="M44" s="53"/>
      <c r="N44" s="53"/>
      <c r="O44" s="53"/>
      <c r="P44" s="53"/>
      <c r="Q44" s="53"/>
      <c r="R44" s="1101"/>
      <c r="S44" s="75">
        <f t="shared" si="9"/>
        <v>0</v>
      </c>
      <c r="T44" s="77"/>
      <c r="U44" s="81"/>
      <c r="V44" s="912"/>
    </row>
    <row r="45" spans="2:22" ht="15" thickBot="1">
      <c r="B45" s="1089"/>
      <c r="C45" s="112"/>
      <c r="D45" s="111"/>
      <c r="E45" s="111"/>
      <c r="F45" s="111"/>
      <c r="G45" s="115" t="s">
        <v>184</v>
      </c>
      <c r="H45" s="115"/>
      <c r="I45" s="713" t="str">
        <f t="shared" si="6"/>
        <v xml:space="preserve"> </v>
      </c>
      <c r="J45" s="101">
        <f>SUM(J29:J44)</f>
        <v>0</v>
      </c>
      <c r="K45" s="62">
        <f>SUM(K29:K44)</f>
        <v>0</v>
      </c>
      <c r="L45" s="1103">
        <f>SUM(L29:L44)</f>
        <v>0</v>
      </c>
      <c r="M45" s="1104">
        <f t="shared" ref="M45:Q45" si="10">SUM(M29:M44)</f>
        <v>0</v>
      </c>
      <c r="N45" s="1104">
        <f t="shared" si="10"/>
        <v>0</v>
      </c>
      <c r="O45" s="1104">
        <f t="shared" si="10"/>
        <v>0</v>
      </c>
      <c r="P45" s="1104">
        <f t="shared" si="10"/>
        <v>0</v>
      </c>
      <c r="Q45" s="1104">
        <f t="shared" si="10"/>
        <v>0</v>
      </c>
      <c r="R45" s="1105"/>
      <c r="S45" s="1106">
        <f>SUM(S29:S44)</f>
        <v>0</v>
      </c>
      <c r="T45" s="1103">
        <f t="shared" ref="T45:U45" si="11">SUM(T29:T44)</f>
        <v>0</v>
      </c>
      <c r="U45" s="1107">
        <f t="shared" si="11"/>
        <v>0</v>
      </c>
      <c r="V45" s="912"/>
    </row>
    <row r="46" spans="2:22" ht="9" customHeight="1" thickBot="1">
      <c r="B46" s="1109"/>
      <c r="C46" s="87"/>
      <c r="D46" s="87"/>
      <c r="E46" s="87"/>
      <c r="F46" s="87"/>
      <c r="G46" s="87"/>
      <c r="H46" s="87"/>
      <c r="I46" s="932"/>
      <c r="J46" s="1110"/>
      <c r="K46" s="1111"/>
      <c r="L46" s="1112"/>
      <c r="M46" s="88"/>
      <c r="N46" s="88"/>
      <c r="O46" s="88"/>
      <c r="P46" s="1111"/>
      <c r="Q46" s="88"/>
      <c r="R46" s="1113"/>
      <c r="S46" s="88"/>
      <c r="T46" s="1112"/>
      <c r="U46" s="88"/>
      <c r="V46" s="933"/>
    </row>
    <row r="47" spans="2:22" ht="15" thickBot="1">
      <c r="B47" s="1089"/>
      <c r="C47" s="145" t="s">
        <v>201</v>
      </c>
      <c r="D47" s="145"/>
      <c r="E47" s="145"/>
      <c r="F47" s="145"/>
      <c r="G47" s="145"/>
      <c r="H47" s="114"/>
      <c r="I47" s="114"/>
      <c r="J47" s="114"/>
      <c r="K47" s="114"/>
      <c r="L47" s="1091"/>
      <c r="M47" s="112"/>
      <c r="N47" s="112"/>
      <c r="O47" s="41"/>
      <c r="P47" s="1098"/>
      <c r="Q47" s="1098"/>
      <c r="R47" s="1095"/>
      <c r="S47" s="135"/>
      <c r="T47" s="1098"/>
      <c r="U47" s="1098"/>
      <c r="V47" s="912"/>
    </row>
    <row r="48" spans="2:22">
      <c r="B48" s="1089"/>
      <c r="C48" s="112"/>
      <c r="D48" s="266" t="s">
        <v>202</v>
      </c>
      <c r="E48" s="266"/>
      <c r="F48" s="266"/>
      <c r="G48" s="266"/>
      <c r="H48" s="266"/>
      <c r="I48" s="711" t="str">
        <f t="shared" ref="I48:I61" si="12">IFERROR(J48/J$118," ")</f>
        <v xml:space="preserve"> </v>
      </c>
      <c r="J48" s="98">
        <f t="shared" ref="J48:J60" si="13">K48+S48</f>
        <v>0</v>
      </c>
      <c r="K48" s="59">
        <f t="shared" ref="K48:K60" si="14">SUM(L48:Q48)</f>
        <v>0</v>
      </c>
      <c r="L48" s="69"/>
      <c r="M48" s="49"/>
      <c r="N48" s="49"/>
      <c r="O48" s="49"/>
      <c r="P48" s="49"/>
      <c r="Q48" s="49"/>
      <c r="R48" s="1099"/>
      <c r="S48" s="61">
        <f t="shared" ref="S48:S60" si="15">SUM(T48:U48)</f>
        <v>0</v>
      </c>
      <c r="T48" s="69"/>
      <c r="U48" s="57"/>
      <c r="V48" s="912"/>
    </row>
    <row r="49" spans="2:22">
      <c r="B49" s="1089"/>
      <c r="C49" s="112"/>
      <c r="D49" s="111" t="s">
        <v>203</v>
      </c>
      <c r="E49" s="111"/>
      <c r="F49" s="111"/>
      <c r="G49" s="111"/>
      <c r="H49" s="111"/>
      <c r="I49" s="712" t="str">
        <f t="shared" si="12"/>
        <v xml:space="preserve"> </v>
      </c>
      <c r="J49" s="99">
        <f t="shared" si="13"/>
        <v>0</v>
      </c>
      <c r="K49" s="47">
        <f t="shared" si="14"/>
        <v>0</v>
      </c>
      <c r="L49" s="71"/>
      <c r="M49" s="50"/>
      <c r="N49" s="50"/>
      <c r="O49" s="50"/>
      <c r="P49" s="50"/>
      <c r="Q49" s="50"/>
      <c r="R49" s="1101"/>
      <c r="S49" s="74">
        <f t="shared" si="15"/>
        <v>0</v>
      </c>
      <c r="T49" s="71"/>
      <c r="U49" s="58"/>
      <c r="V49" s="912"/>
    </row>
    <row r="50" spans="2:22">
      <c r="B50" s="1089"/>
      <c r="C50" s="112"/>
      <c r="D50" s="111" t="s">
        <v>204</v>
      </c>
      <c r="E50" s="111"/>
      <c r="F50" s="111"/>
      <c r="G50" s="111"/>
      <c r="H50" s="111"/>
      <c r="I50" s="712" t="str">
        <f t="shared" si="12"/>
        <v xml:space="preserve"> </v>
      </c>
      <c r="J50" s="99">
        <f t="shared" si="13"/>
        <v>0</v>
      </c>
      <c r="K50" s="47">
        <f t="shared" si="14"/>
        <v>0</v>
      </c>
      <c r="L50" s="71"/>
      <c r="M50" s="50"/>
      <c r="N50" s="50"/>
      <c r="O50" s="50"/>
      <c r="P50" s="50"/>
      <c r="Q50" s="50"/>
      <c r="R50" s="1101"/>
      <c r="S50" s="74">
        <f t="shared" si="15"/>
        <v>0</v>
      </c>
      <c r="T50" s="71"/>
      <c r="U50" s="58"/>
      <c r="V50" s="912"/>
    </row>
    <row r="51" spans="2:22">
      <c r="B51" s="1089"/>
      <c r="C51" s="112"/>
      <c r="D51" s="111" t="s">
        <v>205</v>
      </c>
      <c r="E51" s="111"/>
      <c r="F51" s="111"/>
      <c r="G51" s="111"/>
      <c r="H51" s="111"/>
      <c r="I51" s="712" t="str">
        <f t="shared" si="12"/>
        <v xml:space="preserve"> </v>
      </c>
      <c r="J51" s="99">
        <f t="shared" si="13"/>
        <v>0</v>
      </c>
      <c r="K51" s="47">
        <f t="shared" si="14"/>
        <v>0</v>
      </c>
      <c r="L51" s="71"/>
      <c r="M51" s="50"/>
      <c r="N51" s="50"/>
      <c r="O51" s="50"/>
      <c r="P51" s="50"/>
      <c r="Q51" s="50"/>
      <c r="R51" s="1101"/>
      <c r="S51" s="74">
        <f t="shared" si="15"/>
        <v>0</v>
      </c>
      <c r="T51" s="71"/>
      <c r="U51" s="58"/>
      <c r="V51" s="912"/>
    </row>
    <row r="52" spans="2:22">
      <c r="B52" s="1089"/>
      <c r="C52" s="112"/>
      <c r="D52" s="117" t="s">
        <v>206</v>
      </c>
      <c r="E52" s="117"/>
      <c r="F52" s="117"/>
      <c r="G52" s="117"/>
      <c r="H52" s="117"/>
      <c r="I52" s="712" t="str">
        <f t="shared" si="12"/>
        <v xml:space="preserve"> </v>
      </c>
      <c r="J52" s="99">
        <f t="shared" si="13"/>
        <v>0</v>
      </c>
      <c r="K52" s="47">
        <f t="shared" si="14"/>
        <v>0</v>
      </c>
      <c r="L52" s="71"/>
      <c r="M52" s="50"/>
      <c r="N52" s="50"/>
      <c r="O52" s="50"/>
      <c r="P52" s="50"/>
      <c r="Q52" s="50"/>
      <c r="R52" s="1101"/>
      <c r="S52" s="74">
        <f t="shared" si="15"/>
        <v>0</v>
      </c>
      <c r="T52" s="71"/>
      <c r="U52" s="58"/>
      <c r="V52" s="912"/>
    </row>
    <row r="53" spans="2:22">
      <c r="B53" s="1089"/>
      <c r="C53" s="112"/>
      <c r="D53" s="111" t="s">
        <v>207</v>
      </c>
      <c r="E53" s="111"/>
      <c r="F53" s="111"/>
      <c r="G53" s="111"/>
      <c r="H53" s="111"/>
      <c r="I53" s="712" t="str">
        <f t="shared" si="12"/>
        <v xml:space="preserve"> </v>
      </c>
      <c r="J53" s="99">
        <f t="shared" si="13"/>
        <v>0</v>
      </c>
      <c r="K53" s="47">
        <f t="shared" si="14"/>
        <v>0</v>
      </c>
      <c r="L53" s="71"/>
      <c r="M53" s="50"/>
      <c r="N53" s="50"/>
      <c r="O53" s="50"/>
      <c r="P53" s="50"/>
      <c r="Q53" s="50"/>
      <c r="R53" s="1101"/>
      <c r="S53" s="74">
        <f t="shared" si="15"/>
        <v>0</v>
      </c>
      <c r="T53" s="71"/>
      <c r="U53" s="58"/>
      <c r="V53" s="912"/>
    </row>
    <row r="54" spans="2:22">
      <c r="B54" s="1089"/>
      <c r="C54" s="112"/>
      <c r="D54" s="111" t="s">
        <v>208</v>
      </c>
      <c r="E54" s="111"/>
      <c r="F54" s="111"/>
      <c r="G54" s="111"/>
      <c r="H54" s="111"/>
      <c r="I54" s="712" t="str">
        <f t="shared" si="12"/>
        <v xml:space="preserve"> </v>
      </c>
      <c r="J54" s="99">
        <f t="shared" si="13"/>
        <v>0</v>
      </c>
      <c r="K54" s="47">
        <f t="shared" si="14"/>
        <v>0</v>
      </c>
      <c r="L54" s="71"/>
      <c r="M54" s="50"/>
      <c r="N54" s="50"/>
      <c r="O54" s="50"/>
      <c r="P54" s="50"/>
      <c r="Q54" s="50"/>
      <c r="R54" s="1101"/>
      <c r="S54" s="74">
        <f t="shared" si="15"/>
        <v>0</v>
      </c>
      <c r="T54" s="71"/>
      <c r="U54" s="58"/>
      <c r="V54" s="912"/>
    </row>
    <row r="55" spans="2:22">
      <c r="B55" s="1089"/>
      <c r="C55" s="112"/>
      <c r="D55" s="111" t="s">
        <v>209</v>
      </c>
      <c r="E55" s="111"/>
      <c r="F55" s="111"/>
      <c r="G55" s="111"/>
      <c r="H55" s="111"/>
      <c r="I55" s="712" t="str">
        <f t="shared" si="12"/>
        <v xml:space="preserve"> </v>
      </c>
      <c r="J55" s="99">
        <f t="shared" si="13"/>
        <v>0</v>
      </c>
      <c r="K55" s="47">
        <f t="shared" si="14"/>
        <v>0</v>
      </c>
      <c r="L55" s="71"/>
      <c r="M55" s="50"/>
      <c r="N55" s="50"/>
      <c r="O55" s="50"/>
      <c r="P55" s="50"/>
      <c r="Q55" s="50"/>
      <c r="R55" s="1101"/>
      <c r="S55" s="74">
        <f t="shared" si="15"/>
        <v>0</v>
      </c>
      <c r="T55" s="71"/>
      <c r="U55" s="58"/>
      <c r="V55" s="912"/>
    </row>
    <row r="56" spans="2:22">
      <c r="B56" s="1089"/>
      <c r="C56" s="112"/>
      <c r="D56" s="117" t="s">
        <v>210</v>
      </c>
      <c r="E56" s="117"/>
      <c r="F56" s="117"/>
      <c r="G56" s="117"/>
      <c r="H56" s="117"/>
      <c r="I56" s="712" t="str">
        <f t="shared" si="12"/>
        <v xml:space="preserve"> </v>
      </c>
      <c r="J56" s="99">
        <f t="shared" si="13"/>
        <v>0</v>
      </c>
      <c r="K56" s="47">
        <f t="shared" si="14"/>
        <v>0</v>
      </c>
      <c r="L56" s="71"/>
      <c r="M56" s="50"/>
      <c r="N56" s="50"/>
      <c r="O56" s="50"/>
      <c r="P56" s="50"/>
      <c r="Q56" s="50"/>
      <c r="R56" s="1101"/>
      <c r="S56" s="74">
        <f t="shared" si="15"/>
        <v>0</v>
      </c>
      <c r="T56" s="71"/>
      <c r="U56" s="58"/>
      <c r="V56" s="912"/>
    </row>
    <row r="57" spans="2:22">
      <c r="B57" s="1089"/>
      <c r="C57" s="112"/>
      <c r="D57" s="117" t="s">
        <v>211</v>
      </c>
      <c r="E57" s="117"/>
      <c r="F57" s="117"/>
      <c r="G57" s="117"/>
      <c r="H57" s="117"/>
      <c r="I57" s="712" t="str">
        <f t="shared" si="12"/>
        <v xml:space="preserve"> </v>
      </c>
      <c r="J57" s="99">
        <f t="shared" si="13"/>
        <v>0</v>
      </c>
      <c r="K57" s="47">
        <f t="shared" si="14"/>
        <v>0</v>
      </c>
      <c r="L57" s="71"/>
      <c r="M57" s="50"/>
      <c r="N57" s="50"/>
      <c r="O57" s="50"/>
      <c r="P57" s="50"/>
      <c r="Q57" s="50"/>
      <c r="R57" s="1101"/>
      <c r="S57" s="74">
        <f t="shared" si="15"/>
        <v>0</v>
      </c>
      <c r="T57" s="71"/>
      <c r="U57" s="58"/>
      <c r="V57" s="912"/>
    </row>
    <row r="58" spans="2:22">
      <c r="B58" s="1089"/>
      <c r="C58" s="112"/>
      <c r="D58" s="117" t="s">
        <v>212</v>
      </c>
      <c r="E58" s="117"/>
      <c r="F58" s="117"/>
      <c r="G58" s="117"/>
      <c r="H58" s="117"/>
      <c r="I58" s="712" t="str">
        <f t="shared" si="12"/>
        <v xml:space="preserve"> </v>
      </c>
      <c r="J58" s="99">
        <f t="shared" si="13"/>
        <v>0</v>
      </c>
      <c r="K58" s="47">
        <f t="shared" si="14"/>
        <v>0</v>
      </c>
      <c r="L58" s="76"/>
      <c r="M58" s="48"/>
      <c r="N58" s="48"/>
      <c r="O58" s="48"/>
      <c r="P58" s="48"/>
      <c r="Q58" s="48"/>
      <c r="R58" s="1101"/>
      <c r="S58" s="74">
        <f t="shared" si="15"/>
        <v>0</v>
      </c>
      <c r="T58" s="76"/>
      <c r="U58" s="51"/>
      <c r="V58" s="912"/>
    </row>
    <row r="59" spans="2:22">
      <c r="B59" s="1089"/>
      <c r="C59" s="112"/>
      <c r="D59" s="150" t="s">
        <v>213</v>
      </c>
      <c r="E59" s="150"/>
      <c r="F59" s="150"/>
      <c r="G59" s="150"/>
      <c r="H59" s="150"/>
      <c r="I59" s="712" t="str">
        <f t="shared" si="12"/>
        <v xml:space="preserve"> </v>
      </c>
      <c r="J59" s="99">
        <f t="shared" si="13"/>
        <v>0</v>
      </c>
      <c r="K59" s="47">
        <f t="shared" si="14"/>
        <v>0</v>
      </c>
      <c r="L59" s="76"/>
      <c r="M59" s="48"/>
      <c r="N59" s="48"/>
      <c r="O59" s="48"/>
      <c r="P59" s="48"/>
      <c r="Q59" s="48"/>
      <c r="R59" s="1101"/>
      <c r="S59" s="74">
        <f t="shared" si="15"/>
        <v>0</v>
      </c>
      <c r="T59" s="76"/>
      <c r="U59" s="51"/>
      <c r="V59" s="912"/>
    </row>
    <row r="60" spans="2:22">
      <c r="B60" s="1089"/>
      <c r="C60" s="112"/>
      <c r="D60" s="116" t="s">
        <v>494</v>
      </c>
      <c r="E60" s="1922"/>
      <c r="F60" s="1923"/>
      <c r="G60" s="1924"/>
      <c r="H60" s="116"/>
      <c r="I60" s="712" t="str">
        <f t="shared" si="12"/>
        <v xml:space="preserve"> </v>
      </c>
      <c r="J60" s="100">
        <f t="shared" si="13"/>
        <v>0</v>
      </c>
      <c r="K60" s="64">
        <f t="shared" si="14"/>
        <v>0</v>
      </c>
      <c r="L60" s="73"/>
      <c r="M60" s="54"/>
      <c r="N60" s="54"/>
      <c r="O60" s="54"/>
      <c r="P60" s="54"/>
      <c r="Q60" s="54"/>
      <c r="R60" s="1101"/>
      <c r="S60" s="75">
        <f t="shared" si="15"/>
        <v>0</v>
      </c>
      <c r="T60" s="73"/>
      <c r="U60" s="82"/>
      <c r="V60" s="912"/>
    </row>
    <row r="61" spans="2:22" ht="15" thickBot="1">
      <c r="B61" s="1089"/>
      <c r="C61" s="112"/>
      <c r="D61" s="111"/>
      <c r="E61" s="111"/>
      <c r="F61" s="111"/>
      <c r="G61" s="115" t="s">
        <v>184</v>
      </c>
      <c r="H61" s="115"/>
      <c r="I61" s="713" t="str">
        <f t="shared" si="12"/>
        <v xml:space="preserve"> </v>
      </c>
      <c r="J61" s="101">
        <f>SUM(J48:J60)</f>
        <v>0</v>
      </c>
      <c r="K61" s="62">
        <f>SUM(K48:K60)</f>
        <v>0</v>
      </c>
      <c r="L61" s="1103">
        <f>SUM(L48:L60)</f>
        <v>0</v>
      </c>
      <c r="M61" s="1104">
        <f t="shared" ref="M61:Q61" si="16">SUM(M48:M60)</f>
        <v>0</v>
      </c>
      <c r="N61" s="1104">
        <f t="shared" si="16"/>
        <v>0</v>
      </c>
      <c r="O61" s="1104">
        <f t="shared" si="16"/>
        <v>0</v>
      </c>
      <c r="P61" s="1104">
        <f t="shared" si="16"/>
        <v>0</v>
      </c>
      <c r="Q61" s="1104">
        <f t="shared" si="16"/>
        <v>0</v>
      </c>
      <c r="R61" s="1105"/>
      <c r="S61" s="1106">
        <f>SUM(S48:S60)</f>
        <v>0</v>
      </c>
      <c r="T61" s="1103">
        <f t="shared" ref="T61:U61" si="17">SUM(T48:T60)</f>
        <v>0</v>
      </c>
      <c r="U61" s="1107">
        <f t="shared" si="17"/>
        <v>0</v>
      </c>
      <c r="V61" s="912"/>
    </row>
    <row r="62" spans="2:22" ht="3.75" customHeight="1">
      <c r="B62" s="1089"/>
      <c r="C62" s="111"/>
      <c r="D62" s="111"/>
      <c r="E62" s="111"/>
      <c r="F62" s="111"/>
      <c r="G62" s="111"/>
      <c r="H62" s="111"/>
      <c r="I62" s="913"/>
      <c r="J62" s="1114"/>
      <c r="K62" s="1115"/>
      <c r="L62" s="1116"/>
      <c r="M62" s="771"/>
      <c r="N62" s="771"/>
      <c r="O62" s="771"/>
      <c r="P62" s="1115"/>
      <c r="Q62" s="771"/>
      <c r="R62" s="1117"/>
      <c r="S62" s="771"/>
      <c r="T62" s="1116"/>
      <c r="U62" s="771"/>
      <c r="V62" s="912"/>
    </row>
    <row r="63" spans="2:22" ht="15" thickBot="1">
      <c r="B63" s="1089"/>
      <c r="C63" s="145" t="s">
        <v>214</v>
      </c>
      <c r="D63" s="145"/>
      <c r="E63" s="145"/>
      <c r="F63" s="145"/>
      <c r="G63" s="145"/>
      <c r="H63" s="114"/>
      <c r="I63" s="114"/>
      <c r="J63" s="114"/>
      <c r="K63" s="114"/>
      <c r="L63" s="1091"/>
      <c r="M63" s="112"/>
      <c r="N63" s="112"/>
      <c r="O63" s="41"/>
      <c r="P63" s="1098"/>
      <c r="Q63" s="1098"/>
      <c r="R63" s="1095"/>
      <c r="S63" s="135"/>
      <c r="T63" s="1098"/>
      <c r="U63" s="1098"/>
      <c r="V63" s="912"/>
    </row>
    <row r="64" spans="2:22">
      <c r="B64" s="1089"/>
      <c r="C64" s="112"/>
      <c r="D64" s="266" t="s">
        <v>215</v>
      </c>
      <c r="E64" s="266"/>
      <c r="F64" s="266"/>
      <c r="G64" s="266"/>
      <c r="H64" s="266"/>
      <c r="I64" s="711" t="str">
        <f t="shared" ref="I64:I66" si="18">IFERROR(J64/J$118," ")</f>
        <v xml:space="preserve"> </v>
      </c>
      <c r="J64" s="98">
        <f t="shared" ref="J64:J65" si="19">K64+S64</f>
        <v>0</v>
      </c>
      <c r="K64" s="59">
        <f t="shared" ref="K64:K65" si="20">SUM(L64:Q64)</f>
        <v>0</v>
      </c>
      <c r="L64" s="69"/>
      <c r="M64" s="49"/>
      <c r="N64" s="49"/>
      <c r="O64" s="49"/>
      <c r="P64" s="49"/>
      <c r="Q64" s="49"/>
      <c r="R64" s="1099"/>
      <c r="S64" s="61">
        <f t="shared" ref="S64:S65" si="21">SUM(T64:U64)</f>
        <v>0</v>
      </c>
      <c r="T64" s="69"/>
      <c r="U64" s="57"/>
      <c r="V64" s="912"/>
    </row>
    <row r="65" spans="2:22">
      <c r="B65" s="1089"/>
      <c r="C65" s="112"/>
      <c r="D65" s="111" t="s">
        <v>216</v>
      </c>
      <c r="E65" s="111"/>
      <c r="F65" s="111"/>
      <c r="G65" s="111"/>
      <c r="H65" s="111"/>
      <c r="I65" s="712" t="str">
        <f t="shared" si="18"/>
        <v xml:space="preserve"> </v>
      </c>
      <c r="J65" s="100">
        <f t="shared" si="19"/>
        <v>0</v>
      </c>
      <c r="K65" s="64">
        <f t="shared" si="20"/>
        <v>0</v>
      </c>
      <c r="L65" s="77"/>
      <c r="M65" s="53"/>
      <c r="N65" s="53"/>
      <c r="O65" s="53"/>
      <c r="P65" s="53"/>
      <c r="Q65" s="53"/>
      <c r="R65" s="1101"/>
      <c r="S65" s="75">
        <f t="shared" si="21"/>
        <v>0</v>
      </c>
      <c r="T65" s="77"/>
      <c r="U65" s="81"/>
      <c r="V65" s="912"/>
    </row>
    <row r="66" spans="2:22" ht="15" thickBot="1">
      <c r="B66" s="1089"/>
      <c r="C66" s="112"/>
      <c r="D66" s="111"/>
      <c r="E66" s="111"/>
      <c r="F66" s="111"/>
      <c r="G66" s="115" t="s">
        <v>184</v>
      </c>
      <c r="H66" s="115"/>
      <c r="I66" s="713" t="str">
        <f t="shared" si="18"/>
        <v xml:space="preserve"> </v>
      </c>
      <c r="J66" s="101">
        <f>SUM(J64:J65)</f>
        <v>0</v>
      </c>
      <c r="K66" s="62">
        <f>SUM(K64:K65)</f>
        <v>0</v>
      </c>
      <c r="L66" s="1103">
        <f>SUM(L64:L65)</f>
        <v>0</v>
      </c>
      <c r="M66" s="1104">
        <f t="shared" ref="M66:Q66" si="22">SUM(M64:M65)</f>
        <v>0</v>
      </c>
      <c r="N66" s="1104">
        <f t="shared" si="22"/>
        <v>0</v>
      </c>
      <c r="O66" s="1104">
        <f t="shared" si="22"/>
        <v>0</v>
      </c>
      <c r="P66" s="1104">
        <f t="shared" si="22"/>
        <v>0</v>
      </c>
      <c r="Q66" s="1104">
        <f t="shared" si="22"/>
        <v>0</v>
      </c>
      <c r="R66" s="1105"/>
      <c r="S66" s="1106">
        <f>SUM(S64:S65)</f>
        <v>0</v>
      </c>
      <c r="T66" s="1103">
        <f t="shared" ref="T66:U66" si="23">SUM(T64:T65)</f>
        <v>0</v>
      </c>
      <c r="U66" s="1107">
        <f t="shared" si="23"/>
        <v>0</v>
      </c>
      <c r="V66" s="912"/>
    </row>
    <row r="67" spans="2:22" ht="3.75" customHeight="1">
      <c r="B67" s="1089"/>
      <c r="C67" s="111"/>
      <c r="D67" s="115"/>
      <c r="E67" s="115"/>
      <c r="F67" s="115"/>
      <c r="G67" s="115"/>
      <c r="H67" s="115"/>
      <c r="I67" s="1091"/>
      <c r="J67" s="1091"/>
      <c r="K67" s="112"/>
      <c r="L67" s="42"/>
      <c r="M67" s="42"/>
      <c r="N67" s="42"/>
      <c r="O67" s="42"/>
      <c r="P67" s="112"/>
      <c r="Q67" s="42"/>
      <c r="R67" s="1101"/>
      <c r="S67" s="42"/>
      <c r="T67" s="42"/>
      <c r="U67" s="42"/>
      <c r="V67" s="912"/>
    </row>
    <row r="68" spans="2:22" ht="15" thickBot="1">
      <c r="B68" s="1089"/>
      <c r="C68" s="145" t="s">
        <v>217</v>
      </c>
      <c r="D68" s="145"/>
      <c r="E68" s="145"/>
      <c r="F68" s="145"/>
      <c r="G68" s="145"/>
      <c r="H68" s="114"/>
      <c r="I68" s="114"/>
      <c r="J68" s="114"/>
      <c r="K68" s="114"/>
      <c r="L68" s="1091"/>
      <c r="M68" s="112"/>
      <c r="N68" s="112"/>
      <c r="O68" s="41"/>
      <c r="P68" s="1098"/>
      <c r="Q68" s="1098"/>
      <c r="R68" s="1095"/>
      <c r="S68" s="135"/>
      <c r="T68" s="1098"/>
      <c r="U68" s="1098"/>
      <c r="V68" s="912"/>
    </row>
    <row r="69" spans="2:22">
      <c r="B69" s="1089"/>
      <c r="C69" s="112"/>
      <c r="D69" s="266" t="s">
        <v>218</v>
      </c>
      <c r="E69" s="266"/>
      <c r="F69" s="266"/>
      <c r="G69" s="266"/>
      <c r="H69" s="266"/>
      <c r="I69" s="711" t="str">
        <f t="shared" ref="I69:I74" si="24">IFERROR(J69/J$118," ")</f>
        <v xml:space="preserve"> </v>
      </c>
      <c r="J69" s="98">
        <f t="shared" ref="J69:J73" si="25">K69+S69</f>
        <v>0</v>
      </c>
      <c r="K69" s="59">
        <f t="shared" ref="K69:K73" si="26">SUM(L69:Q69)</f>
        <v>0</v>
      </c>
      <c r="L69" s="69"/>
      <c r="M69" s="49"/>
      <c r="N69" s="49"/>
      <c r="O69" s="49"/>
      <c r="P69" s="49"/>
      <c r="Q69" s="49"/>
      <c r="R69" s="1099"/>
      <c r="S69" s="61">
        <f t="shared" ref="S69:S73" si="27">SUM(T69:U69)</f>
        <v>0</v>
      </c>
      <c r="T69" s="69"/>
      <c r="U69" s="57"/>
      <c r="V69" s="912"/>
    </row>
    <row r="70" spans="2:22">
      <c r="B70" s="1089"/>
      <c r="C70" s="112"/>
      <c r="D70" s="111" t="s">
        <v>219</v>
      </c>
      <c r="E70" s="111"/>
      <c r="F70" s="111"/>
      <c r="G70" s="111"/>
      <c r="H70" s="111"/>
      <c r="I70" s="712" t="str">
        <f t="shared" si="24"/>
        <v xml:space="preserve"> </v>
      </c>
      <c r="J70" s="99">
        <f t="shared" si="25"/>
        <v>0</v>
      </c>
      <c r="K70" s="47">
        <f t="shared" si="26"/>
        <v>0</v>
      </c>
      <c r="L70" s="71"/>
      <c r="M70" s="50"/>
      <c r="N70" s="50"/>
      <c r="O70" s="50"/>
      <c r="P70" s="50"/>
      <c r="Q70" s="50"/>
      <c r="R70" s="1101"/>
      <c r="S70" s="74">
        <f t="shared" si="27"/>
        <v>0</v>
      </c>
      <c r="T70" s="71"/>
      <c r="U70" s="58"/>
      <c r="V70" s="912"/>
    </row>
    <row r="71" spans="2:22">
      <c r="B71" s="1089"/>
      <c r="C71" s="112"/>
      <c r="D71" s="111" t="s">
        <v>220</v>
      </c>
      <c r="E71" s="111"/>
      <c r="F71" s="111"/>
      <c r="G71" s="111"/>
      <c r="H71" s="111"/>
      <c r="I71" s="712" t="str">
        <f t="shared" si="24"/>
        <v xml:space="preserve"> </v>
      </c>
      <c r="J71" s="99">
        <f t="shared" si="25"/>
        <v>0</v>
      </c>
      <c r="K71" s="47">
        <f t="shared" si="26"/>
        <v>0</v>
      </c>
      <c r="L71" s="71"/>
      <c r="M71" s="50"/>
      <c r="N71" s="50"/>
      <c r="O71" s="50"/>
      <c r="P71" s="50"/>
      <c r="Q71" s="50"/>
      <c r="R71" s="1101"/>
      <c r="S71" s="74">
        <f t="shared" si="27"/>
        <v>0</v>
      </c>
      <c r="T71" s="71"/>
      <c r="U71" s="58"/>
      <c r="V71" s="912"/>
    </row>
    <row r="72" spans="2:22">
      <c r="B72" s="1089"/>
      <c r="C72" s="112"/>
      <c r="D72" s="111" t="s">
        <v>221</v>
      </c>
      <c r="E72" s="111"/>
      <c r="F72" s="111"/>
      <c r="G72" s="111"/>
      <c r="H72" s="111"/>
      <c r="I72" s="712" t="str">
        <f t="shared" si="24"/>
        <v xml:space="preserve"> </v>
      </c>
      <c r="J72" s="99">
        <f t="shared" si="25"/>
        <v>0</v>
      </c>
      <c r="K72" s="47">
        <f t="shared" si="26"/>
        <v>0</v>
      </c>
      <c r="L72" s="71"/>
      <c r="M72" s="50"/>
      <c r="N72" s="50"/>
      <c r="O72" s="50"/>
      <c r="P72" s="50"/>
      <c r="Q72" s="50"/>
      <c r="R72" s="1101"/>
      <c r="S72" s="74">
        <f t="shared" si="27"/>
        <v>0</v>
      </c>
      <c r="T72" s="71"/>
      <c r="U72" s="58"/>
      <c r="V72" s="912"/>
    </row>
    <row r="73" spans="2:22">
      <c r="B73" s="1089"/>
      <c r="C73" s="112"/>
      <c r="D73" s="111" t="s">
        <v>222</v>
      </c>
      <c r="E73" s="111"/>
      <c r="F73" s="111"/>
      <c r="G73" s="111"/>
      <c r="H73" s="111"/>
      <c r="I73" s="712" t="str">
        <f t="shared" si="24"/>
        <v xml:space="preserve"> </v>
      </c>
      <c r="J73" s="100">
        <f t="shared" si="25"/>
        <v>0</v>
      </c>
      <c r="K73" s="47">
        <f t="shared" si="26"/>
        <v>0</v>
      </c>
      <c r="L73" s="77"/>
      <c r="M73" s="53"/>
      <c r="N73" s="53"/>
      <c r="O73" s="53"/>
      <c r="P73" s="53"/>
      <c r="Q73" s="53"/>
      <c r="R73" s="1101"/>
      <c r="S73" s="75">
        <f t="shared" si="27"/>
        <v>0</v>
      </c>
      <c r="T73" s="77"/>
      <c r="U73" s="81"/>
      <c r="V73" s="912"/>
    </row>
    <row r="74" spans="2:22" ht="15" thickBot="1">
      <c r="B74" s="1089"/>
      <c r="C74" s="112"/>
      <c r="D74" s="111"/>
      <c r="E74" s="111"/>
      <c r="F74" s="111"/>
      <c r="G74" s="115" t="s">
        <v>184</v>
      </c>
      <c r="H74" s="115"/>
      <c r="I74" s="713" t="str">
        <f t="shared" si="24"/>
        <v xml:space="preserve"> </v>
      </c>
      <c r="J74" s="101">
        <f>SUM(J69:J73)</f>
        <v>0</v>
      </c>
      <c r="K74" s="62">
        <f>SUM(K69:K73)</f>
        <v>0</v>
      </c>
      <c r="L74" s="1103">
        <f>SUM(L69:L73)</f>
        <v>0</v>
      </c>
      <c r="M74" s="1104">
        <f t="shared" ref="M74:Q74" si="28">SUM(M69:M73)</f>
        <v>0</v>
      </c>
      <c r="N74" s="1104">
        <f t="shared" si="28"/>
        <v>0</v>
      </c>
      <c r="O74" s="1104">
        <f t="shared" si="28"/>
        <v>0</v>
      </c>
      <c r="P74" s="1104">
        <f t="shared" si="28"/>
        <v>0</v>
      </c>
      <c r="Q74" s="1104">
        <f t="shared" si="28"/>
        <v>0</v>
      </c>
      <c r="R74" s="1105"/>
      <c r="S74" s="1106">
        <f>SUM(S69:S73)</f>
        <v>0</v>
      </c>
      <c r="T74" s="1103">
        <f t="shared" ref="T74:U74" si="29">SUM(T69:T73)</f>
        <v>0</v>
      </c>
      <c r="U74" s="1107">
        <f t="shared" si="29"/>
        <v>0</v>
      </c>
      <c r="V74" s="912"/>
    </row>
    <row r="75" spans="2:22" ht="9" customHeight="1" thickBot="1">
      <c r="B75" s="1109"/>
      <c r="C75" s="87"/>
      <c r="D75" s="90"/>
      <c r="E75" s="90"/>
      <c r="F75" s="90"/>
      <c r="G75" s="90"/>
      <c r="H75" s="90"/>
      <c r="I75" s="932"/>
      <c r="J75" s="1110"/>
      <c r="K75" s="1111"/>
      <c r="L75" s="88"/>
      <c r="M75" s="88"/>
      <c r="N75" s="88"/>
      <c r="O75" s="88"/>
      <c r="P75" s="1111"/>
      <c r="Q75" s="88"/>
      <c r="R75" s="1113"/>
      <c r="S75" s="88"/>
      <c r="T75" s="88"/>
      <c r="U75" s="88"/>
      <c r="V75" s="933"/>
    </row>
    <row r="76" spans="2:22" ht="15" thickBot="1">
      <c r="B76" s="1089"/>
      <c r="C76" s="145" t="s">
        <v>223</v>
      </c>
      <c r="D76" s="145"/>
      <c r="E76" s="145"/>
      <c r="F76" s="145"/>
      <c r="G76" s="145"/>
      <c r="H76" s="114"/>
      <c r="I76" s="114"/>
      <c r="J76" s="114"/>
      <c r="K76" s="114"/>
      <c r="L76" s="42"/>
      <c r="M76" s="42"/>
      <c r="N76" s="42"/>
      <c r="O76" s="42"/>
      <c r="P76" s="112"/>
      <c r="Q76" s="42"/>
      <c r="R76" s="1101"/>
      <c r="S76" s="42"/>
      <c r="T76" s="42"/>
      <c r="U76" s="42"/>
      <c r="V76" s="912"/>
    </row>
    <row r="77" spans="2:22">
      <c r="B77" s="1089"/>
      <c r="C77" s="112"/>
      <c r="D77" s="266" t="s">
        <v>224</v>
      </c>
      <c r="E77" s="266"/>
      <c r="F77" s="266"/>
      <c r="G77" s="266"/>
      <c r="H77" s="266"/>
      <c r="I77" s="711" t="str">
        <f t="shared" ref="I77:I85" si="30">IFERROR(J77/J$118," ")</f>
        <v xml:space="preserve"> </v>
      </c>
      <c r="J77" s="98">
        <f t="shared" ref="J77:J84" si="31">K77+S77</f>
        <v>0</v>
      </c>
      <c r="K77" s="59">
        <f t="shared" ref="K77:K84" si="32">SUM(L77:Q77)</f>
        <v>0</v>
      </c>
      <c r="L77" s="69"/>
      <c r="M77" s="49"/>
      <c r="N77" s="49"/>
      <c r="O77" s="49"/>
      <c r="P77" s="49"/>
      <c r="Q77" s="49"/>
      <c r="R77" s="1099"/>
      <c r="S77" s="61">
        <f t="shared" ref="S77:S84" si="33">SUM(T77:U77)</f>
        <v>0</v>
      </c>
      <c r="T77" s="69"/>
      <c r="U77" s="57"/>
      <c r="V77" s="912"/>
    </row>
    <row r="78" spans="2:22">
      <c r="B78" s="1089"/>
      <c r="C78" s="112"/>
      <c r="D78" s="111" t="s">
        <v>225</v>
      </c>
      <c r="E78" s="111"/>
      <c r="F78" s="111"/>
      <c r="G78" s="111"/>
      <c r="H78" s="111"/>
      <c r="I78" s="712" t="str">
        <f t="shared" si="30"/>
        <v xml:space="preserve"> </v>
      </c>
      <c r="J78" s="99">
        <f t="shared" si="31"/>
        <v>0</v>
      </c>
      <c r="K78" s="47">
        <f t="shared" si="32"/>
        <v>0</v>
      </c>
      <c r="L78" s="71"/>
      <c r="M78" s="50"/>
      <c r="N78" s="50"/>
      <c r="O78" s="50"/>
      <c r="P78" s="50"/>
      <c r="Q78" s="50"/>
      <c r="R78" s="1101"/>
      <c r="S78" s="74">
        <f t="shared" si="33"/>
        <v>0</v>
      </c>
      <c r="T78" s="71"/>
      <c r="U78" s="58"/>
      <c r="V78" s="912"/>
    </row>
    <row r="79" spans="2:22">
      <c r="B79" s="1089"/>
      <c r="C79" s="112"/>
      <c r="D79" s="111" t="s">
        <v>226</v>
      </c>
      <c r="E79" s="111"/>
      <c r="F79" s="111"/>
      <c r="G79" s="111"/>
      <c r="H79" s="111"/>
      <c r="I79" s="712" t="str">
        <f t="shared" si="30"/>
        <v xml:space="preserve"> </v>
      </c>
      <c r="J79" s="99">
        <f t="shared" si="31"/>
        <v>0</v>
      </c>
      <c r="K79" s="47">
        <f t="shared" si="32"/>
        <v>0</v>
      </c>
      <c r="L79" s="71"/>
      <c r="M79" s="50"/>
      <c r="N79" s="50"/>
      <c r="O79" s="50"/>
      <c r="P79" s="50"/>
      <c r="Q79" s="50"/>
      <c r="R79" s="1101"/>
      <c r="S79" s="74">
        <f t="shared" si="33"/>
        <v>0</v>
      </c>
      <c r="T79" s="71"/>
      <c r="U79" s="58"/>
      <c r="V79" s="912"/>
    </row>
    <row r="80" spans="2:22">
      <c r="B80" s="1089"/>
      <c r="C80" s="112"/>
      <c r="D80" s="116" t="s">
        <v>227</v>
      </c>
      <c r="E80" s="116"/>
      <c r="F80" s="116"/>
      <c r="G80" s="116"/>
      <c r="H80" s="116"/>
      <c r="I80" s="712" t="str">
        <f t="shared" si="30"/>
        <v xml:space="preserve"> </v>
      </c>
      <c r="J80" s="99">
        <f t="shared" si="31"/>
        <v>0</v>
      </c>
      <c r="K80" s="47">
        <f t="shared" si="32"/>
        <v>0</v>
      </c>
      <c r="L80" s="71"/>
      <c r="M80" s="50"/>
      <c r="N80" s="50"/>
      <c r="O80" s="50"/>
      <c r="P80" s="50"/>
      <c r="Q80" s="50"/>
      <c r="R80" s="1101"/>
      <c r="S80" s="74">
        <f t="shared" si="33"/>
        <v>0</v>
      </c>
      <c r="T80" s="71"/>
      <c r="U80" s="58"/>
      <c r="V80" s="912"/>
    </row>
    <row r="81" spans="2:22">
      <c r="B81" s="1089"/>
      <c r="C81" s="112"/>
      <c r="D81" s="116" t="s">
        <v>228</v>
      </c>
      <c r="E81" s="116"/>
      <c r="F81" s="116"/>
      <c r="G81" s="116"/>
      <c r="H81" s="116"/>
      <c r="I81" s="712" t="str">
        <f t="shared" si="30"/>
        <v xml:space="preserve"> </v>
      </c>
      <c r="J81" s="99">
        <f t="shared" si="31"/>
        <v>0</v>
      </c>
      <c r="K81" s="47">
        <f t="shared" si="32"/>
        <v>0</v>
      </c>
      <c r="L81" s="71"/>
      <c r="M81" s="50"/>
      <c r="N81" s="50"/>
      <c r="O81" s="50"/>
      <c r="P81" s="50"/>
      <c r="Q81" s="50"/>
      <c r="R81" s="1101"/>
      <c r="S81" s="74">
        <f t="shared" si="33"/>
        <v>0</v>
      </c>
      <c r="T81" s="71"/>
      <c r="U81" s="58"/>
      <c r="V81" s="912"/>
    </row>
    <row r="82" spans="2:22">
      <c r="B82" s="1089"/>
      <c r="C82" s="112"/>
      <c r="D82" s="116" t="s">
        <v>229</v>
      </c>
      <c r="E82" s="116"/>
      <c r="F82" s="116"/>
      <c r="G82" s="116"/>
      <c r="H82" s="116"/>
      <c r="I82" s="712" t="str">
        <f t="shared" si="30"/>
        <v xml:space="preserve"> </v>
      </c>
      <c r="J82" s="99">
        <f t="shared" si="31"/>
        <v>0</v>
      </c>
      <c r="K82" s="47">
        <f t="shared" si="32"/>
        <v>0</v>
      </c>
      <c r="L82" s="71"/>
      <c r="M82" s="50"/>
      <c r="N82" s="50"/>
      <c r="O82" s="50"/>
      <c r="P82" s="50"/>
      <c r="Q82" s="50"/>
      <c r="R82" s="1101"/>
      <c r="S82" s="74">
        <f t="shared" si="33"/>
        <v>0</v>
      </c>
      <c r="T82" s="71"/>
      <c r="U82" s="58"/>
      <c r="V82" s="912"/>
    </row>
    <row r="83" spans="2:22">
      <c r="B83" s="1089"/>
      <c r="C83" s="112"/>
      <c r="D83" s="117" t="s">
        <v>230</v>
      </c>
      <c r="E83" s="117"/>
      <c r="F83" s="117"/>
      <c r="G83" s="117"/>
      <c r="H83" s="117"/>
      <c r="I83" s="712" t="str">
        <f t="shared" si="30"/>
        <v xml:space="preserve"> </v>
      </c>
      <c r="J83" s="99">
        <f t="shared" si="31"/>
        <v>0</v>
      </c>
      <c r="K83" s="47">
        <f t="shared" si="32"/>
        <v>0</v>
      </c>
      <c r="L83" s="71"/>
      <c r="M83" s="50"/>
      <c r="N83" s="50"/>
      <c r="O83" s="50"/>
      <c r="P83" s="50"/>
      <c r="Q83" s="50"/>
      <c r="R83" s="1101"/>
      <c r="S83" s="74">
        <f t="shared" si="33"/>
        <v>0</v>
      </c>
      <c r="T83" s="71"/>
      <c r="U83" s="58"/>
      <c r="V83" s="912"/>
    </row>
    <row r="84" spans="2:22">
      <c r="B84" s="1089"/>
      <c r="C84" s="112"/>
      <c r="D84" s="116" t="s">
        <v>494</v>
      </c>
      <c r="E84" s="1922"/>
      <c r="F84" s="1923"/>
      <c r="G84" s="1924"/>
      <c r="H84" s="116"/>
      <c r="I84" s="712" t="str">
        <f t="shared" si="30"/>
        <v xml:space="preserve"> </v>
      </c>
      <c r="J84" s="100">
        <f t="shared" si="31"/>
        <v>0</v>
      </c>
      <c r="K84" s="47">
        <f t="shared" si="32"/>
        <v>0</v>
      </c>
      <c r="L84" s="77"/>
      <c r="M84" s="53"/>
      <c r="N84" s="53"/>
      <c r="O84" s="53"/>
      <c r="P84" s="53"/>
      <c r="Q84" s="53"/>
      <c r="R84" s="1101"/>
      <c r="S84" s="75">
        <f t="shared" si="33"/>
        <v>0</v>
      </c>
      <c r="T84" s="77"/>
      <c r="U84" s="81"/>
      <c r="V84" s="912"/>
    </row>
    <row r="85" spans="2:22" ht="15" thickBot="1">
      <c r="B85" s="1089"/>
      <c r="C85" s="112"/>
      <c r="D85" s="111"/>
      <c r="E85" s="111"/>
      <c r="F85" s="111"/>
      <c r="G85" s="115" t="s">
        <v>184</v>
      </c>
      <c r="H85" s="115"/>
      <c r="I85" s="713" t="str">
        <f t="shared" si="30"/>
        <v xml:space="preserve"> </v>
      </c>
      <c r="J85" s="101">
        <f>SUM(J77:J84)</f>
        <v>0</v>
      </c>
      <c r="K85" s="62">
        <f>SUM(K77:K84)</f>
        <v>0</v>
      </c>
      <c r="L85" s="1103">
        <f>SUM(L77:L84)</f>
        <v>0</v>
      </c>
      <c r="M85" s="1104">
        <f t="shared" ref="M85:Q85" si="34">SUM(M77:M84)</f>
        <v>0</v>
      </c>
      <c r="N85" s="1104">
        <f t="shared" si="34"/>
        <v>0</v>
      </c>
      <c r="O85" s="1104">
        <f t="shared" si="34"/>
        <v>0</v>
      </c>
      <c r="P85" s="1104">
        <f t="shared" si="34"/>
        <v>0</v>
      </c>
      <c r="Q85" s="1104">
        <f t="shared" si="34"/>
        <v>0</v>
      </c>
      <c r="R85" s="1105"/>
      <c r="S85" s="1106">
        <f>SUM(S77:S84)</f>
        <v>0</v>
      </c>
      <c r="T85" s="1103">
        <f t="shared" ref="T85:U85" si="35">SUM(T77:T84)</f>
        <v>0</v>
      </c>
      <c r="U85" s="1107">
        <f t="shared" si="35"/>
        <v>0</v>
      </c>
      <c r="V85" s="912"/>
    </row>
    <row r="86" spans="2:22" ht="3.75" customHeight="1">
      <c r="B86" s="1089"/>
      <c r="C86" s="111"/>
      <c r="D86" s="111"/>
      <c r="E86" s="111"/>
      <c r="F86" s="111"/>
      <c r="G86" s="111"/>
      <c r="H86" s="111"/>
      <c r="I86" s="1091"/>
      <c r="J86" s="1108"/>
      <c r="K86" s="112"/>
      <c r="L86" s="42"/>
      <c r="M86" s="42"/>
      <c r="N86" s="42"/>
      <c r="O86" s="42"/>
      <c r="P86" s="112"/>
      <c r="Q86" s="42"/>
      <c r="R86" s="1101"/>
      <c r="S86" s="42"/>
      <c r="T86" s="42"/>
      <c r="U86" s="42"/>
      <c r="V86" s="912"/>
    </row>
    <row r="87" spans="2:22" ht="15" thickBot="1">
      <c r="B87" s="1089"/>
      <c r="C87" s="145" t="s">
        <v>231</v>
      </c>
      <c r="D87" s="145"/>
      <c r="E87" s="145"/>
      <c r="F87" s="145"/>
      <c r="G87" s="145"/>
      <c r="H87" s="114"/>
      <c r="I87" s="114"/>
      <c r="J87" s="114"/>
      <c r="K87" s="114"/>
      <c r="L87" s="1118"/>
      <c r="M87" s="45"/>
      <c r="N87" s="45"/>
      <c r="O87" s="45"/>
      <c r="P87" s="112"/>
      <c r="Q87" s="45"/>
      <c r="R87" s="1101"/>
      <c r="S87" s="45"/>
      <c r="T87" s="45"/>
      <c r="U87" s="45"/>
      <c r="V87" s="912"/>
    </row>
    <row r="88" spans="2:22">
      <c r="B88" s="1089"/>
      <c r="C88" s="112"/>
      <c r="D88" s="267" t="s">
        <v>232</v>
      </c>
      <c r="E88" s="267"/>
      <c r="F88" s="267"/>
      <c r="G88" s="267"/>
      <c r="H88" s="267"/>
      <c r="I88" s="711" t="str">
        <f t="shared" ref="I88:I91" si="36">IFERROR(J88/J$118," ")</f>
        <v xml:space="preserve"> </v>
      </c>
      <c r="J88" s="98">
        <f t="shared" ref="J88:J90" si="37">K88+S88</f>
        <v>0</v>
      </c>
      <c r="K88" s="59">
        <f t="shared" ref="K88:K90" si="38">SUM(L88:Q88)</f>
        <v>0</v>
      </c>
      <c r="L88" s="69"/>
      <c r="M88" s="49"/>
      <c r="N88" s="49"/>
      <c r="O88" s="49"/>
      <c r="P88" s="49"/>
      <c r="Q88" s="49"/>
      <c r="R88" s="1099"/>
      <c r="S88" s="61">
        <f t="shared" ref="S88:S90" si="39">SUM(T88:U88)</f>
        <v>0</v>
      </c>
      <c r="T88" s="69"/>
      <c r="U88" s="57"/>
      <c r="V88" s="912"/>
    </row>
    <row r="89" spans="2:22">
      <c r="B89" s="1089"/>
      <c r="C89" s="112"/>
      <c r="D89" s="117" t="s">
        <v>233</v>
      </c>
      <c r="E89" s="117"/>
      <c r="F89" s="117"/>
      <c r="G89" s="117"/>
      <c r="H89" s="117"/>
      <c r="I89" s="712" t="str">
        <f t="shared" si="36"/>
        <v xml:space="preserve"> </v>
      </c>
      <c r="J89" s="99">
        <f t="shared" si="37"/>
        <v>0</v>
      </c>
      <c r="K89" s="47">
        <f t="shared" si="38"/>
        <v>0</v>
      </c>
      <c r="L89" s="71"/>
      <c r="M89" s="50"/>
      <c r="N89" s="50"/>
      <c r="O89" s="50"/>
      <c r="P89" s="50"/>
      <c r="Q89" s="50"/>
      <c r="R89" s="1101"/>
      <c r="S89" s="74">
        <f t="shared" si="39"/>
        <v>0</v>
      </c>
      <c r="T89" s="71"/>
      <c r="U89" s="58"/>
      <c r="V89" s="912"/>
    </row>
    <row r="90" spans="2:22">
      <c r="B90" s="1089"/>
      <c r="C90" s="112"/>
      <c r="D90" s="116" t="s">
        <v>494</v>
      </c>
      <c r="E90" s="1922"/>
      <c r="F90" s="1923"/>
      <c r="G90" s="1924"/>
      <c r="H90" s="116"/>
      <c r="I90" s="712" t="str">
        <f t="shared" si="36"/>
        <v xml:space="preserve"> </v>
      </c>
      <c r="J90" s="100">
        <f t="shared" si="37"/>
        <v>0</v>
      </c>
      <c r="K90" s="47">
        <f t="shared" si="38"/>
        <v>0</v>
      </c>
      <c r="L90" s="77"/>
      <c r="M90" s="53"/>
      <c r="N90" s="53"/>
      <c r="O90" s="53"/>
      <c r="P90" s="53"/>
      <c r="Q90" s="53"/>
      <c r="R90" s="1101"/>
      <c r="S90" s="75">
        <f t="shared" si="39"/>
        <v>0</v>
      </c>
      <c r="T90" s="77"/>
      <c r="U90" s="81"/>
      <c r="V90" s="912"/>
    </row>
    <row r="91" spans="2:22" ht="15" thickBot="1">
      <c r="B91" s="1089"/>
      <c r="C91" s="112"/>
      <c r="D91" s="111"/>
      <c r="E91" s="111"/>
      <c r="F91" s="111"/>
      <c r="G91" s="115" t="s">
        <v>184</v>
      </c>
      <c r="H91" s="115"/>
      <c r="I91" s="713" t="str">
        <f t="shared" si="36"/>
        <v xml:space="preserve"> </v>
      </c>
      <c r="J91" s="101">
        <f>SUM(J88:J90)</f>
        <v>0</v>
      </c>
      <c r="K91" s="62">
        <f>SUM(K88:K90)</f>
        <v>0</v>
      </c>
      <c r="L91" s="1103">
        <f>SUM(L88:L90)</f>
        <v>0</v>
      </c>
      <c r="M91" s="1104">
        <f t="shared" ref="M91:Q91" si="40">SUM(M88:M90)</f>
        <v>0</v>
      </c>
      <c r="N91" s="1104">
        <f t="shared" si="40"/>
        <v>0</v>
      </c>
      <c r="O91" s="1104">
        <f t="shared" si="40"/>
        <v>0</v>
      </c>
      <c r="P91" s="1104">
        <f t="shared" si="40"/>
        <v>0</v>
      </c>
      <c r="Q91" s="1104">
        <f t="shared" si="40"/>
        <v>0</v>
      </c>
      <c r="R91" s="1105"/>
      <c r="S91" s="1106">
        <f>SUM(S88:S90)</f>
        <v>0</v>
      </c>
      <c r="T91" s="1103">
        <f t="shared" ref="T91:U91" si="41">SUM(T88:T90)</f>
        <v>0</v>
      </c>
      <c r="U91" s="1107">
        <f t="shared" si="41"/>
        <v>0</v>
      </c>
      <c r="V91" s="912"/>
    </row>
    <row r="92" spans="2:22" ht="3.75" customHeight="1">
      <c r="B92" s="1089"/>
      <c r="C92" s="111"/>
      <c r="D92" s="111"/>
      <c r="E92" s="111"/>
      <c r="F92" s="111"/>
      <c r="G92" s="111"/>
      <c r="H92" s="111"/>
      <c r="I92" s="1091"/>
      <c r="J92" s="1108"/>
      <c r="K92" s="112"/>
      <c r="L92" s="143"/>
      <c r="M92" s="143"/>
      <c r="N92" s="143"/>
      <c r="O92" s="143"/>
      <c r="P92" s="112"/>
      <c r="Q92" s="143"/>
      <c r="R92" s="1101"/>
      <c r="S92" s="143"/>
      <c r="T92" s="143"/>
      <c r="U92" s="143"/>
      <c r="V92" s="912"/>
    </row>
    <row r="93" spans="2:22" ht="15" thickBot="1">
      <c r="B93" s="1089"/>
      <c r="C93" s="145" t="s">
        <v>234</v>
      </c>
      <c r="D93" s="145"/>
      <c r="E93" s="145"/>
      <c r="F93" s="145"/>
      <c r="G93" s="145"/>
      <c r="H93" s="114"/>
      <c r="I93" s="114"/>
      <c r="J93" s="114"/>
      <c r="K93" s="114"/>
      <c r="L93" s="45"/>
      <c r="M93" s="45"/>
      <c r="N93" s="45"/>
      <c r="O93" s="45"/>
      <c r="P93" s="112"/>
      <c r="Q93" s="45"/>
      <c r="R93" s="1101"/>
      <c r="S93" s="45"/>
      <c r="T93" s="45"/>
      <c r="U93" s="45"/>
      <c r="V93" s="912"/>
    </row>
    <row r="94" spans="2:22">
      <c r="B94" s="1089"/>
      <c r="C94" s="112"/>
      <c r="D94" s="267" t="s">
        <v>235</v>
      </c>
      <c r="E94" s="267"/>
      <c r="F94" s="267"/>
      <c r="G94" s="267"/>
      <c r="H94" s="267"/>
      <c r="I94" s="711" t="str">
        <f t="shared" ref="I94:I105" si="42">IFERROR(J94/J$118," ")</f>
        <v xml:space="preserve"> </v>
      </c>
      <c r="J94" s="98">
        <f t="shared" ref="J94:J104" si="43">K94+S94</f>
        <v>0</v>
      </c>
      <c r="K94" s="59">
        <f t="shared" ref="K94:K104" si="44">SUM(L94:Q94)</f>
        <v>0</v>
      </c>
      <c r="L94" s="69"/>
      <c r="M94" s="49"/>
      <c r="N94" s="49"/>
      <c r="O94" s="49"/>
      <c r="P94" s="49"/>
      <c r="Q94" s="49"/>
      <c r="R94" s="1099"/>
      <c r="S94" s="61">
        <f t="shared" ref="S94:S104" si="45">SUM(T94:U94)</f>
        <v>0</v>
      </c>
      <c r="T94" s="69"/>
      <c r="U94" s="57"/>
      <c r="V94" s="912"/>
    </row>
    <row r="95" spans="2:22">
      <c r="B95" s="1089"/>
      <c r="C95" s="112"/>
      <c r="D95" s="117" t="s">
        <v>236</v>
      </c>
      <c r="E95" s="117"/>
      <c r="F95" s="117"/>
      <c r="G95" s="117"/>
      <c r="H95" s="117"/>
      <c r="I95" s="712" t="str">
        <f t="shared" si="42"/>
        <v xml:space="preserve"> </v>
      </c>
      <c r="J95" s="99">
        <f t="shared" si="43"/>
        <v>0</v>
      </c>
      <c r="K95" s="47">
        <f t="shared" si="44"/>
        <v>0</v>
      </c>
      <c r="L95" s="71"/>
      <c r="M95" s="50"/>
      <c r="N95" s="50"/>
      <c r="O95" s="50"/>
      <c r="P95" s="50"/>
      <c r="Q95" s="50"/>
      <c r="R95" s="1101"/>
      <c r="S95" s="74">
        <f t="shared" si="45"/>
        <v>0</v>
      </c>
      <c r="T95" s="71"/>
      <c r="U95" s="58"/>
      <c r="V95" s="912"/>
    </row>
    <row r="96" spans="2:22">
      <c r="B96" s="1089"/>
      <c r="C96" s="112"/>
      <c r="D96" s="117" t="s">
        <v>127</v>
      </c>
      <c r="E96" s="117"/>
      <c r="F96" s="117"/>
      <c r="G96" s="117"/>
      <c r="H96" s="117"/>
      <c r="I96" s="712" t="str">
        <f t="shared" si="42"/>
        <v xml:space="preserve"> </v>
      </c>
      <c r="J96" s="99">
        <f t="shared" si="43"/>
        <v>0</v>
      </c>
      <c r="K96" s="47">
        <f t="shared" si="44"/>
        <v>0</v>
      </c>
      <c r="L96" s="71"/>
      <c r="M96" s="50"/>
      <c r="N96" s="50"/>
      <c r="O96" s="50"/>
      <c r="P96" s="50"/>
      <c r="Q96" s="50"/>
      <c r="R96" s="1101"/>
      <c r="S96" s="74">
        <f t="shared" si="45"/>
        <v>0</v>
      </c>
      <c r="T96" s="71"/>
      <c r="U96" s="58"/>
      <c r="V96" s="912"/>
    </row>
    <row r="97" spans="2:22">
      <c r="B97" s="1089"/>
      <c r="C97" s="112"/>
      <c r="D97" s="117" t="s">
        <v>237</v>
      </c>
      <c r="E97" s="117"/>
      <c r="F97" s="117"/>
      <c r="G97" s="117"/>
      <c r="H97" s="117"/>
      <c r="I97" s="712" t="str">
        <f t="shared" si="42"/>
        <v xml:space="preserve"> </v>
      </c>
      <c r="J97" s="99">
        <f t="shared" si="43"/>
        <v>0</v>
      </c>
      <c r="K97" s="47">
        <f t="shared" si="44"/>
        <v>0</v>
      </c>
      <c r="L97" s="71"/>
      <c r="M97" s="50"/>
      <c r="N97" s="50"/>
      <c r="O97" s="50"/>
      <c r="P97" s="50"/>
      <c r="Q97" s="50"/>
      <c r="R97" s="1101"/>
      <c r="S97" s="74">
        <f t="shared" si="45"/>
        <v>0</v>
      </c>
      <c r="T97" s="71"/>
      <c r="U97" s="58"/>
      <c r="V97" s="912"/>
    </row>
    <row r="98" spans="2:22">
      <c r="B98" s="1089"/>
      <c r="C98" s="112"/>
      <c r="D98" s="117" t="s">
        <v>238</v>
      </c>
      <c r="E98" s="117"/>
      <c r="F98" s="117"/>
      <c r="G98" s="715" t="str">
        <f>IF(AND(J98&lt;&gt;0,'6E'!I53=0),"Complete Form 6E","")</f>
        <v/>
      </c>
      <c r="H98" s="117"/>
      <c r="I98" s="712" t="str">
        <f t="shared" si="42"/>
        <v xml:space="preserve"> </v>
      </c>
      <c r="J98" s="99">
        <f t="shared" si="43"/>
        <v>0</v>
      </c>
      <c r="K98" s="47">
        <f t="shared" si="44"/>
        <v>0</v>
      </c>
      <c r="L98" s="71"/>
      <c r="M98" s="50"/>
      <c r="N98" s="50"/>
      <c r="O98" s="50"/>
      <c r="P98" s="50"/>
      <c r="Q98" s="50"/>
      <c r="R98" s="1101"/>
      <c r="S98" s="74">
        <f t="shared" si="45"/>
        <v>0</v>
      </c>
      <c r="T98" s="71"/>
      <c r="U98" s="58"/>
      <c r="V98" s="912"/>
    </row>
    <row r="99" spans="2:22">
      <c r="B99" s="1089"/>
      <c r="C99" s="112"/>
      <c r="D99" s="116" t="s">
        <v>239</v>
      </c>
      <c r="E99" s="116"/>
      <c r="F99" s="116"/>
      <c r="G99" s="116"/>
      <c r="H99" s="116"/>
      <c r="I99" s="712" t="str">
        <f t="shared" si="42"/>
        <v xml:space="preserve"> </v>
      </c>
      <c r="J99" s="99">
        <f t="shared" si="43"/>
        <v>0</v>
      </c>
      <c r="K99" s="47">
        <f t="shared" si="44"/>
        <v>0</v>
      </c>
      <c r="L99" s="71"/>
      <c r="M99" s="50"/>
      <c r="N99" s="50"/>
      <c r="O99" s="50"/>
      <c r="P99" s="50"/>
      <c r="Q99" s="50"/>
      <c r="R99" s="1101"/>
      <c r="S99" s="74">
        <f t="shared" si="45"/>
        <v>0</v>
      </c>
      <c r="T99" s="71"/>
      <c r="U99" s="58"/>
      <c r="V99" s="912"/>
    </row>
    <row r="100" spans="2:22">
      <c r="B100" s="1089"/>
      <c r="C100" s="112"/>
      <c r="D100" s="116" t="s">
        <v>240</v>
      </c>
      <c r="E100" s="116"/>
      <c r="F100" s="116"/>
      <c r="G100" s="116"/>
      <c r="H100" s="116"/>
      <c r="I100" s="712" t="str">
        <f t="shared" si="42"/>
        <v xml:space="preserve"> </v>
      </c>
      <c r="J100" s="99">
        <f t="shared" si="43"/>
        <v>0</v>
      </c>
      <c r="K100" s="47">
        <f t="shared" si="44"/>
        <v>0</v>
      </c>
      <c r="L100" s="71"/>
      <c r="M100" s="50"/>
      <c r="N100" s="50"/>
      <c r="O100" s="50"/>
      <c r="P100" s="50"/>
      <c r="Q100" s="50"/>
      <c r="R100" s="1101"/>
      <c r="S100" s="74">
        <f t="shared" si="45"/>
        <v>0</v>
      </c>
      <c r="T100" s="71"/>
      <c r="U100" s="58"/>
      <c r="V100" s="912"/>
    </row>
    <row r="101" spans="2:22">
      <c r="B101" s="1089"/>
      <c r="C101" s="112"/>
      <c r="D101" s="116" t="s">
        <v>241</v>
      </c>
      <c r="E101" s="116"/>
      <c r="F101" s="116"/>
      <c r="G101" s="116"/>
      <c r="H101" s="116"/>
      <c r="I101" s="712" t="str">
        <f t="shared" si="42"/>
        <v xml:space="preserve"> </v>
      </c>
      <c r="J101" s="99">
        <f t="shared" si="43"/>
        <v>0</v>
      </c>
      <c r="K101" s="47">
        <f t="shared" si="44"/>
        <v>0</v>
      </c>
      <c r="L101" s="71"/>
      <c r="M101" s="50"/>
      <c r="N101" s="50"/>
      <c r="O101" s="50"/>
      <c r="P101" s="50"/>
      <c r="Q101" s="50"/>
      <c r="R101" s="1101"/>
      <c r="S101" s="74">
        <f t="shared" si="45"/>
        <v>0</v>
      </c>
      <c r="T101" s="71"/>
      <c r="U101" s="58"/>
      <c r="V101" s="912"/>
    </row>
    <row r="102" spans="2:22">
      <c r="B102" s="1089"/>
      <c r="C102" s="112"/>
      <c r="D102" s="117" t="s">
        <v>242</v>
      </c>
      <c r="E102" s="117"/>
      <c r="F102" s="117"/>
      <c r="G102" s="117"/>
      <c r="H102" s="117"/>
      <c r="I102" s="712" t="str">
        <f t="shared" si="42"/>
        <v xml:space="preserve"> </v>
      </c>
      <c r="J102" s="99">
        <f t="shared" si="43"/>
        <v>0</v>
      </c>
      <c r="K102" s="47">
        <f t="shared" si="44"/>
        <v>0</v>
      </c>
      <c r="L102" s="71"/>
      <c r="M102" s="50"/>
      <c r="N102" s="50"/>
      <c r="O102" s="50"/>
      <c r="P102" s="50"/>
      <c r="Q102" s="50"/>
      <c r="R102" s="1101"/>
      <c r="S102" s="74">
        <f t="shared" si="45"/>
        <v>0</v>
      </c>
      <c r="T102" s="71"/>
      <c r="U102" s="58"/>
      <c r="V102" s="912"/>
    </row>
    <row r="103" spans="2:22">
      <c r="B103" s="1089"/>
      <c r="C103" s="112"/>
      <c r="D103" s="116" t="s">
        <v>243</v>
      </c>
      <c r="E103" s="116"/>
      <c r="F103" s="116"/>
      <c r="G103" s="116"/>
      <c r="H103" s="116"/>
      <c r="I103" s="712" t="str">
        <f t="shared" si="42"/>
        <v xml:space="preserve"> </v>
      </c>
      <c r="J103" s="99">
        <f t="shared" si="43"/>
        <v>0</v>
      </c>
      <c r="K103" s="47">
        <f t="shared" si="44"/>
        <v>0</v>
      </c>
      <c r="L103" s="71"/>
      <c r="M103" s="50"/>
      <c r="N103" s="50"/>
      <c r="O103" s="50"/>
      <c r="P103" s="50"/>
      <c r="Q103" s="50"/>
      <c r="R103" s="1101"/>
      <c r="S103" s="74">
        <f t="shared" si="45"/>
        <v>0</v>
      </c>
      <c r="T103" s="71"/>
      <c r="U103" s="58"/>
      <c r="V103" s="912"/>
    </row>
    <row r="104" spans="2:22">
      <c r="B104" s="1089"/>
      <c r="C104" s="112"/>
      <c r="D104" s="117" t="s">
        <v>664</v>
      </c>
      <c r="E104" s="117"/>
      <c r="F104" s="117"/>
      <c r="G104" s="117"/>
      <c r="H104" s="117"/>
      <c r="I104" s="712" t="str">
        <f t="shared" si="42"/>
        <v xml:space="preserve"> </v>
      </c>
      <c r="J104" s="100">
        <f t="shared" si="43"/>
        <v>0</v>
      </c>
      <c r="K104" s="47">
        <f t="shared" si="44"/>
        <v>0</v>
      </c>
      <c r="L104" s="77"/>
      <c r="M104" s="53"/>
      <c r="N104" s="53"/>
      <c r="O104" s="53"/>
      <c r="P104" s="53"/>
      <c r="Q104" s="53"/>
      <c r="R104" s="1101"/>
      <c r="S104" s="75">
        <f t="shared" si="45"/>
        <v>0</v>
      </c>
      <c r="T104" s="77"/>
      <c r="U104" s="81"/>
      <c r="V104" s="912"/>
    </row>
    <row r="105" spans="2:22" ht="15" thickBot="1">
      <c r="B105" s="1089"/>
      <c r="C105" s="112"/>
      <c r="D105" s="111"/>
      <c r="E105" s="111"/>
      <c r="F105" s="111"/>
      <c r="G105" s="115" t="s">
        <v>184</v>
      </c>
      <c r="H105" s="115"/>
      <c r="I105" s="713" t="str">
        <f t="shared" si="42"/>
        <v xml:space="preserve"> </v>
      </c>
      <c r="J105" s="101">
        <f>SUM(J94:J104)</f>
        <v>0</v>
      </c>
      <c r="K105" s="62">
        <f>SUM(K94:K104)</f>
        <v>0</v>
      </c>
      <c r="L105" s="1103">
        <f>SUM(L94:L104)</f>
        <v>0</v>
      </c>
      <c r="M105" s="1104">
        <f t="shared" ref="M105:Q105" si="46">SUM(M94:M104)</f>
        <v>0</v>
      </c>
      <c r="N105" s="1104">
        <f t="shared" si="46"/>
        <v>0</v>
      </c>
      <c r="O105" s="1104">
        <f t="shared" si="46"/>
        <v>0</v>
      </c>
      <c r="P105" s="1104">
        <f t="shared" si="46"/>
        <v>0</v>
      </c>
      <c r="Q105" s="1104">
        <f t="shared" si="46"/>
        <v>0</v>
      </c>
      <c r="R105" s="1105"/>
      <c r="S105" s="1106">
        <f>SUM(S94:S104)</f>
        <v>0</v>
      </c>
      <c r="T105" s="1103">
        <f t="shared" ref="T105:U105" si="47">SUM(T94:T104)</f>
        <v>0</v>
      </c>
      <c r="U105" s="1107">
        <f t="shared" si="47"/>
        <v>0</v>
      </c>
      <c r="V105" s="912"/>
    </row>
    <row r="106" spans="2:22" ht="9" customHeight="1" thickBot="1">
      <c r="B106" s="1109"/>
      <c r="C106" s="89"/>
      <c r="D106" s="90"/>
      <c r="E106" s="90"/>
      <c r="F106" s="90"/>
      <c r="G106" s="90"/>
      <c r="H106" s="90"/>
      <c r="I106" s="932"/>
      <c r="J106" s="1110"/>
      <c r="K106" s="1119"/>
      <c r="L106" s="91"/>
      <c r="M106" s="91"/>
      <c r="N106" s="91"/>
      <c r="O106" s="91"/>
      <c r="P106" s="1119"/>
      <c r="Q106" s="91"/>
      <c r="R106" s="1120"/>
      <c r="S106" s="91"/>
      <c r="T106" s="91"/>
      <c r="U106" s="91"/>
      <c r="V106" s="933"/>
    </row>
    <row r="107" spans="2:22" ht="3.75" customHeight="1">
      <c r="B107" s="1089"/>
      <c r="C107" s="114"/>
      <c r="D107" s="115"/>
      <c r="E107" s="115"/>
      <c r="F107" s="115"/>
      <c r="G107" s="115"/>
      <c r="H107" s="115"/>
      <c r="I107" s="1091"/>
      <c r="J107" s="1091"/>
      <c r="K107" s="112"/>
      <c r="L107" s="42"/>
      <c r="M107" s="42"/>
      <c r="N107" s="42"/>
      <c r="O107" s="42"/>
      <c r="P107" s="112"/>
      <c r="Q107" s="42"/>
      <c r="R107" s="1101"/>
      <c r="S107" s="42"/>
      <c r="T107" s="42"/>
      <c r="U107" s="42"/>
      <c r="V107" s="912"/>
    </row>
    <row r="108" spans="2:22" ht="15" thickBot="1">
      <c r="B108" s="1089"/>
      <c r="C108" s="145" t="s">
        <v>245</v>
      </c>
      <c r="D108" s="145"/>
      <c r="E108" s="145"/>
      <c r="F108" s="145"/>
      <c r="G108" s="145"/>
      <c r="H108" s="114"/>
      <c r="I108" s="114"/>
      <c r="J108" s="114"/>
      <c r="K108" s="114"/>
      <c r="L108" s="42"/>
      <c r="M108" s="42"/>
      <c r="N108" s="42"/>
      <c r="O108" s="42"/>
      <c r="P108" s="135"/>
      <c r="Q108" s="42"/>
      <c r="R108" s="1101"/>
      <c r="S108" s="42"/>
      <c r="T108" s="42"/>
      <c r="U108" s="42"/>
      <c r="V108" s="912"/>
    </row>
    <row r="109" spans="2:22">
      <c r="B109" s="1089"/>
      <c r="C109" s="135"/>
      <c r="D109" s="266" t="s">
        <v>246</v>
      </c>
      <c r="E109" s="266"/>
      <c r="F109" s="266"/>
      <c r="G109" s="266"/>
      <c r="H109" s="266"/>
      <c r="I109" s="711" t="str">
        <f t="shared" ref="I109:I116" si="48">IFERROR(J109/J$118," ")</f>
        <v xml:space="preserve"> </v>
      </c>
      <c r="J109" s="95">
        <f t="shared" ref="J109:J115" si="49">K109+S109</f>
        <v>0</v>
      </c>
      <c r="K109" s="59">
        <f t="shared" ref="K109:K115" si="50">SUM(L109:Q109)</f>
        <v>0</v>
      </c>
      <c r="L109" s="69"/>
      <c r="M109" s="49"/>
      <c r="N109" s="49"/>
      <c r="O109" s="49"/>
      <c r="P109" s="49"/>
      <c r="Q109" s="49"/>
      <c r="R109" s="1099"/>
      <c r="S109" s="61">
        <f t="shared" ref="S109:S115" si="51">SUM(T109:U109)</f>
        <v>0</v>
      </c>
      <c r="T109" s="69"/>
      <c r="U109" s="57"/>
      <c r="V109" s="912"/>
    </row>
    <row r="110" spans="2:22">
      <c r="B110" s="1089"/>
      <c r="C110" s="135"/>
      <c r="D110" s="111" t="s">
        <v>247</v>
      </c>
      <c r="E110" s="111"/>
      <c r="F110" s="111"/>
      <c r="G110" s="111"/>
      <c r="H110" s="111"/>
      <c r="I110" s="712" t="str">
        <f t="shared" si="48"/>
        <v xml:space="preserve"> </v>
      </c>
      <c r="J110" s="96">
        <f t="shared" si="49"/>
        <v>0</v>
      </c>
      <c r="K110" s="63">
        <f t="shared" si="50"/>
        <v>0</v>
      </c>
      <c r="L110" s="71"/>
      <c r="M110" s="50"/>
      <c r="N110" s="50"/>
      <c r="O110" s="50"/>
      <c r="P110" s="50"/>
      <c r="Q110" s="50"/>
      <c r="R110" s="1101"/>
      <c r="S110" s="78">
        <f t="shared" si="51"/>
        <v>0</v>
      </c>
      <c r="T110" s="71"/>
      <c r="U110" s="58"/>
      <c r="V110" s="912"/>
    </row>
    <row r="111" spans="2:22">
      <c r="B111" s="1089"/>
      <c r="C111" s="112"/>
      <c r="D111" s="111" t="s">
        <v>248</v>
      </c>
      <c r="E111" s="111"/>
      <c r="F111" s="111"/>
      <c r="G111" s="111"/>
      <c r="H111" s="111"/>
      <c r="I111" s="712" t="str">
        <f t="shared" si="48"/>
        <v xml:space="preserve"> </v>
      </c>
      <c r="J111" s="96">
        <f t="shared" si="49"/>
        <v>0</v>
      </c>
      <c r="K111" s="63">
        <f t="shared" si="50"/>
        <v>0</v>
      </c>
      <c r="L111" s="71"/>
      <c r="M111" s="50"/>
      <c r="N111" s="50"/>
      <c r="O111" s="50"/>
      <c r="P111" s="50"/>
      <c r="Q111" s="50"/>
      <c r="R111" s="1101"/>
      <c r="S111" s="78">
        <f t="shared" si="51"/>
        <v>0</v>
      </c>
      <c r="T111" s="71"/>
      <c r="U111" s="58"/>
      <c r="V111" s="912"/>
    </row>
    <row r="112" spans="2:22">
      <c r="B112" s="1089"/>
      <c r="C112" s="112"/>
      <c r="D112" s="111" t="s">
        <v>249</v>
      </c>
      <c r="E112" s="111"/>
      <c r="F112" s="111"/>
      <c r="G112" s="111"/>
      <c r="H112" s="111"/>
      <c r="I112" s="712" t="str">
        <f>IFERROR(J112/J$118," ")</f>
        <v xml:space="preserve"> </v>
      </c>
      <c r="J112" s="96">
        <f t="shared" si="49"/>
        <v>0</v>
      </c>
      <c r="K112" s="63">
        <f t="shared" si="50"/>
        <v>0</v>
      </c>
      <c r="L112" s="71"/>
      <c r="M112" s="50"/>
      <c r="N112" s="50"/>
      <c r="O112" s="50"/>
      <c r="P112" s="50"/>
      <c r="Q112" s="50"/>
      <c r="R112" s="1101"/>
      <c r="S112" s="78">
        <f t="shared" si="51"/>
        <v>0</v>
      </c>
      <c r="T112" s="71"/>
      <c r="U112" s="58"/>
      <c r="V112" s="912"/>
    </row>
    <row r="113" spans="2:22">
      <c r="B113" s="1089"/>
      <c r="C113" s="112"/>
      <c r="D113" s="111" t="s">
        <v>250</v>
      </c>
      <c r="E113" s="111"/>
      <c r="F113" s="111"/>
      <c r="G113" s="111"/>
      <c r="H113" s="111"/>
      <c r="I113" s="712" t="str">
        <f t="shared" si="48"/>
        <v xml:space="preserve"> </v>
      </c>
      <c r="J113" s="96">
        <f t="shared" si="49"/>
        <v>0</v>
      </c>
      <c r="K113" s="63">
        <f t="shared" si="50"/>
        <v>0</v>
      </c>
      <c r="L113" s="71"/>
      <c r="M113" s="50"/>
      <c r="N113" s="50"/>
      <c r="O113" s="50"/>
      <c r="P113" s="50"/>
      <c r="Q113" s="50"/>
      <c r="R113" s="1101"/>
      <c r="S113" s="78">
        <f t="shared" si="51"/>
        <v>0</v>
      </c>
      <c r="T113" s="71"/>
      <c r="U113" s="58"/>
      <c r="V113" s="912"/>
    </row>
    <row r="114" spans="2:22">
      <c r="B114" s="1089"/>
      <c r="C114" s="112"/>
      <c r="D114" s="111" t="s">
        <v>251</v>
      </c>
      <c r="E114" s="111"/>
      <c r="F114" s="111"/>
      <c r="G114" s="111"/>
      <c r="H114" s="111"/>
      <c r="I114" s="712" t="str">
        <f t="shared" si="48"/>
        <v xml:space="preserve"> </v>
      </c>
      <c r="J114" s="96">
        <f t="shared" si="49"/>
        <v>0</v>
      </c>
      <c r="K114" s="63">
        <f t="shared" si="50"/>
        <v>0</v>
      </c>
      <c r="L114" s="71"/>
      <c r="M114" s="50"/>
      <c r="N114" s="50"/>
      <c r="O114" s="50"/>
      <c r="P114" s="50"/>
      <c r="Q114" s="50"/>
      <c r="R114" s="1101"/>
      <c r="S114" s="78">
        <f t="shared" si="51"/>
        <v>0</v>
      </c>
      <c r="T114" s="71"/>
      <c r="U114" s="58"/>
      <c r="V114" s="912"/>
    </row>
    <row r="115" spans="2:22">
      <c r="B115" s="1089"/>
      <c r="C115" s="112"/>
      <c r="D115" s="111" t="s">
        <v>252</v>
      </c>
      <c r="E115" s="111"/>
      <c r="F115" s="111"/>
      <c r="G115" s="111"/>
      <c r="H115" s="111"/>
      <c r="I115" s="714" t="str">
        <f t="shared" si="48"/>
        <v xml:space="preserve"> </v>
      </c>
      <c r="J115" s="97">
        <f t="shared" si="49"/>
        <v>0</v>
      </c>
      <c r="K115" s="63">
        <f t="shared" si="50"/>
        <v>0</v>
      </c>
      <c r="L115" s="77"/>
      <c r="M115" s="53"/>
      <c r="N115" s="53"/>
      <c r="O115" s="53"/>
      <c r="P115" s="53"/>
      <c r="Q115" s="53"/>
      <c r="R115" s="1101"/>
      <c r="S115" s="79">
        <f t="shared" si="51"/>
        <v>0</v>
      </c>
      <c r="T115" s="77"/>
      <c r="U115" s="81"/>
      <c r="V115" s="912"/>
    </row>
    <row r="116" spans="2:22" ht="15" thickBot="1">
      <c r="B116" s="1089"/>
      <c r="C116" s="112"/>
      <c r="D116" s="111"/>
      <c r="E116" s="111"/>
      <c r="F116" s="111"/>
      <c r="G116" s="115" t="s">
        <v>184</v>
      </c>
      <c r="H116" s="115"/>
      <c r="I116" s="713" t="str">
        <f t="shared" si="48"/>
        <v xml:space="preserve"> </v>
      </c>
      <c r="J116" s="101">
        <f>SUM(J109:J115)</f>
        <v>0</v>
      </c>
      <c r="K116" s="62">
        <f>SUM(K109:K115)</f>
        <v>0</v>
      </c>
      <c r="L116" s="1103">
        <f>SUM(L109:L115)</f>
        <v>0</v>
      </c>
      <c r="M116" s="1104">
        <f t="shared" ref="M116:Q116" si="52">SUM(M109:M115)</f>
        <v>0</v>
      </c>
      <c r="N116" s="1104">
        <f t="shared" si="52"/>
        <v>0</v>
      </c>
      <c r="O116" s="1104">
        <f t="shared" si="52"/>
        <v>0</v>
      </c>
      <c r="P116" s="1104">
        <f t="shared" si="52"/>
        <v>0</v>
      </c>
      <c r="Q116" s="1104">
        <f t="shared" si="52"/>
        <v>0</v>
      </c>
      <c r="R116" s="1105"/>
      <c r="S116" s="1106">
        <f>SUM(S109:S115)</f>
        <v>0</v>
      </c>
      <c r="T116" s="1103">
        <f t="shared" ref="T116:U116" si="53">SUM(T109:T115)</f>
        <v>0</v>
      </c>
      <c r="U116" s="1107">
        <f t="shared" si="53"/>
        <v>0</v>
      </c>
      <c r="V116" s="912"/>
    </row>
    <row r="117" spans="2:22" ht="7.5" customHeight="1" thickBot="1">
      <c r="B117" s="1089"/>
      <c r="C117" s="117"/>
      <c r="D117" s="111"/>
      <c r="E117" s="111"/>
      <c r="F117" s="111"/>
      <c r="G117" s="111"/>
      <c r="H117" s="111"/>
      <c r="I117" s="112"/>
      <c r="J117" s="46"/>
      <c r="K117" s="112"/>
      <c r="L117" s="46"/>
      <c r="M117" s="46"/>
      <c r="N117" s="46"/>
      <c r="O117" s="46"/>
      <c r="P117" s="112"/>
      <c r="Q117" s="46"/>
      <c r="R117" s="1101"/>
      <c r="S117" s="46"/>
      <c r="T117" s="46"/>
      <c r="U117" s="46"/>
      <c r="V117" s="912"/>
    </row>
    <row r="118" spans="2:22" ht="15" thickBot="1">
      <c r="B118" s="1089"/>
      <c r="C118" s="268" t="s">
        <v>253</v>
      </c>
      <c r="D118" s="269"/>
      <c r="E118" s="269"/>
      <c r="F118" s="269"/>
      <c r="G118" s="269"/>
      <c r="H118" s="269"/>
      <c r="I118" s="93"/>
      <c r="J118" s="84">
        <f>J26+J45+J61+J66+J74+J85+J91+J105+J116</f>
        <v>0</v>
      </c>
      <c r="K118" s="60">
        <f>K26+K45+K61+K66+K74+K85+K91+K105+K116</f>
        <v>0</v>
      </c>
      <c r="L118" s="1121"/>
      <c r="M118" s="1121"/>
      <c r="N118" s="1121"/>
      <c r="O118" s="1121"/>
      <c r="P118" s="1121"/>
      <c r="Q118" s="1121"/>
      <c r="R118" s="1099"/>
      <c r="S118" s="80">
        <f>S26+S45+S61+S66+S74+S85+S91+S105+S116</f>
        <v>0</v>
      </c>
      <c r="T118" s="1121"/>
      <c r="U118" s="1122"/>
      <c r="V118" s="912"/>
    </row>
    <row r="119" spans="2:22" ht="15" thickBot="1">
      <c r="B119" s="1089"/>
      <c r="C119" s="270" t="s">
        <v>254</v>
      </c>
      <c r="D119" s="271"/>
      <c r="E119" s="271"/>
      <c r="F119" s="271"/>
      <c r="G119" s="271"/>
      <c r="H119" s="271"/>
      <c r="I119" s="94"/>
      <c r="J119" s="83">
        <f>K119+S119</f>
        <v>0</v>
      </c>
      <c r="K119" s="62">
        <f>SUM(L119:Q119)</f>
        <v>0</v>
      </c>
      <c r="L119" s="1123">
        <f>L26+L45+L61+L66+L74+L85+L91+L105+L116</f>
        <v>0</v>
      </c>
      <c r="M119" s="1124">
        <f t="shared" ref="M119:Q119" si="54">M26+M45+M61+M66+M74+M85+M91+M105+M116</f>
        <v>0</v>
      </c>
      <c r="N119" s="1124">
        <f t="shared" si="54"/>
        <v>0</v>
      </c>
      <c r="O119" s="1124">
        <f t="shared" si="54"/>
        <v>0</v>
      </c>
      <c r="P119" s="1124">
        <f t="shared" si="54"/>
        <v>0</v>
      </c>
      <c r="Q119" s="1124">
        <f t="shared" si="54"/>
        <v>0</v>
      </c>
      <c r="R119" s="1125"/>
      <c r="S119" s="1106">
        <f>SUM(T119:U119)</f>
        <v>0</v>
      </c>
      <c r="T119" s="1123">
        <f>T26+T45+T61+T66+T74+T85+T91+T105+T116</f>
        <v>0</v>
      </c>
      <c r="U119" s="1126">
        <f t="shared" ref="U119" si="55">U26+U45+U61+U66+U74+U85+U91+U105+U116</f>
        <v>0</v>
      </c>
      <c r="V119" s="912"/>
    </row>
    <row r="120" spans="2:22">
      <c r="B120" s="1089"/>
      <c r="C120" s="716"/>
      <c r="D120" s="716"/>
      <c r="E120" s="716"/>
      <c r="F120" s="716"/>
      <c r="G120" s="716"/>
      <c r="H120" s="716"/>
      <c r="I120" s="717"/>
      <c r="J120" s="824"/>
      <c r="K120" s="718" t="str">
        <f>IF(J119&lt;&gt;('7A'!F35+'7A'!F43),"WARNING: Sources on Form 6A do not match Sources on Form 7A","")</f>
        <v/>
      </c>
      <c r="L120" s="42"/>
      <c r="M120" s="42"/>
      <c r="N120" s="42"/>
      <c r="O120" s="42"/>
      <c r="P120" s="42"/>
      <c r="Q120" s="42"/>
      <c r="R120" s="1127"/>
      <c r="S120" s="42"/>
      <c r="T120" s="42"/>
      <c r="U120" s="42"/>
      <c r="V120" s="912"/>
    </row>
    <row r="121" spans="2:22" ht="9" customHeight="1" thickBot="1">
      <c r="B121" s="1109"/>
      <c r="C121" s="1128"/>
      <c r="D121" s="1128"/>
      <c r="E121" s="1128"/>
      <c r="F121" s="1128"/>
      <c r="G121" s="1128"/>
      <c r="H121" s="1128"/>
      <c r="I121" s="1128"/>
      <c r="J121" s="1129" t="s">
        <v>35</v>
      </c>
      <c r="K121" s="1128"/>
      <c r="L121" s="1128"/>
      <c r="M121" s="1128"/>
      <c r="N121" s="1128"/>
      <c r="O121" s="1128"/>
      <c r="P121" s="1128"/>
      <c r="Q121" s="1128"/>
      <c r="R121" s="1128"/>
      <c r="S121" s="1128"/>
      <c r="T121" s="1128"/>
      <c r="U121" s="1128"/>
      <c r="V121" s="1130"/>
    </row>
  </sheetData>
  <sheetProtection password="9F6B" sheet="1" objects="1" scenarios="1" formatCells="0" formatColumns="0" formatRows="0"/>
  <customSheetViews>
    <customSheetView guid="{1A40067C-0AC1-4C99-AB38-50E48336F373}" showGridLines="0">
      <selection activeCell="R16" sqref="R16"/>
      <rowBreaks count="3" manualBreakCount="3">
        <brk id="46" min="1" max="21" man="1"/>
        <brk id="75" min="1" max="21" man="1"/>
        <brk id="106" min="1" max="21" man="1"/>
      </rowBreaks>
      <pageMargins left="0.25" right="0.25" top="0.75" bottom="0.75" header="0.3" footer="0.3"/>
      <pageSetup scale="82" fitToHeight="4" orientation="landscape" r:id="rId1"/>
      <headerFooter>
        <oddFooter>&amp;LForm 6A
Development Budgets&amp;CCFA Forms&amp;REdition: 2015
Version: 1.1</oddFooter>
      </headerFooter>
    </customSheetView>
  </customSheetViews>
  <mergeCells count="20">
    <mergeCell ref="C11:U11"/>
    <mergeCell ref="S15:U15"/>
    <mergeCell ref="K15:Q15"/>
    <mergeCell ref="J15:J18"/>
    <mergeCell ref="K16:K18"/>
    <mergeCell ref="S16:S18"/>
    <mergeCell ref="Q17:Q18"/>
    <mergeCell ref="T17:T18"/>
    <mergeCell ref="U17:U18"/>
    <mergeCell ref="L17:L18"/>
    <mergeCell ref="M17:M18"/>
    <mergeCell ref="N17:N18"/>
    <mergeCell ref="O17:O18"/>
    <mergeCell ref="P17:P18"/>
    <mergeCell ref="I15:I18"/>
    <mergeCell ref="E25:G25"/>
    <mergeCell ref="E44:G44"/>
    <mergeCell ref="E60:G60"/>
    <mergeCell ref="E84:G84"/>
    <mergeCell ref="E90:G90"/>
  </mergeCells>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dataValidation allowBlank="1" showInputMessage="1" showErrorMessage="1" promptTitle="Rehab Contingency %" prompt="Defined as Rehab Contingency divided by the sum of Rehab, Contractor Profit, Contractor Overhead, and Bond Premium amounts_x000a__x000a_% =J27 / (J23+J24+J25+J34)" sqref="G35"/>
  </dataValidations>
  <pageMargins left="0.25" right="0.25" top="0.75" bottom="0.75" header="0.3" footer="0.3"/>
  <pageSetup scale="82" fitToHeight="4" orientation="landscape" r:id="rId2"/>
  <headerFooter>
    <oddFooter>&amp;LForm 6A
Development Budgets&amp;CCFA Forms&amp;REdition: 2015
Version: 1.1</oddFooter>
  </headerFooter>
  <rowBreaks count="3" manualBreakCount="3">
    <brk id="46" min="1" max="21" man="1"/>
    <brk id="75" min="1" max="21" man="1"/>
    <brk id="106" min="1" max="21" man="1"/>
  </rowBreaks>
  <drawing r:id="rId3"/>
  <extLst>
    <ext xmlns:x14="http://schemas.microsoft.com/office/spreadsheetml/2009/9/main" uri="{78C0D931-6437-407d-A8EE-F0AAD7539E65}">
      <x14:conditionalFormattings>
        <x14:conditionalFormatting xmlns:xm="http://schemas.microsoft.com/office/excel/2006/main">
          <x14:cfRule type="expression" priority="1" id="{E0D291F1-C0C2-4059-970D-21F4BCB98A24}">
            <xm:f>$K$119&lt;&gt;('7A'!$F$35+'7A'!$F$43)</xm:f>
            <x14:dxf>
              <font>
                <color rgb="FF990000"/>
              </font>
              <fill>
                <patternFill>
                  <bgColor theme="5" tint="0.79998168889431442"/>
                </patternFill>
              </fill>
            </x14:dxf>
          </x14:cfRule>
          <xm:sqref>K119</xm:sqref>
        </x14:conditionalFormatting>
      </x14:conditionalFormattings>
    </ext>
  </extLst>
</worksheet>
</file>

<file path=xl/worksheets/sheet10.xml><?xml version="1.0" encoding="utf-8"?>
<worksheet xmlns="http://schemas.openxmlformats.org/spreadsheetml/2006/main" xmlns:r="http://schemas.openxmlformats.org/officeDocument/2006/relationships">
  <dimension ref="B5:L102"/>
  <sheetViews>
    <sheetView showGridLines="0" zoomScaleNormal="100" workbookViewId="0">
      <selection activeCell="R16" sqref="R16"/>
    </sheetView>
  </sheetViews>
  <sheetFormatPr defaultColWidth="9.1796875" defaultRowHeight="14.5"/>
  <cols>
    <col min="1" max="2" width="1.7265625" style="854" customWidth="1"/>
    <col min="3" max="3" width="2.81640625" style="854" customWidth="1"/>
    <col min="4" max="4" width="5.7265625" style="854" customWidth="1"/>
    <col min="5" max="5" width="8.54296875" style="854" customWidth="1"/>
    <col min="6" max="6" width="12.81640625" style="854" customWidth="1"/>
    <col min="7" max="7" width="10.7265625" style="854" customWidth="1"/>
    <col min="8" max="8" width="1.453125" style="854" customWidth="1"/>
    <col min="9" max="9" width="11.453125" style="854" customWidth="1"/>
    <col min="10" max="10" width="19.26953125" style="854" customWidth="1"/>
    <col min="11" max="11" width="40.7265625" style="854" customWidth="1"/>
    <col min="12" max="12" width="1.7265625" style="854" customWidth="1"/>
    <col min="13" max="16384" width="9.1796875" style="854"/>
  </cols>
  <sheetData>
    <row r="5" spans="2:12" ht="15" thickBot="1"/>
    <row r="6" spans="2:12" ht="9" customHeight="1">
      <c r="B6" s="1132"/>
      <c r="C6" s="1133"/>
      <c r="D6" s="1133"/>
      <c r="E6" s="1133"/>
      <c r="F6" s="1133"/>
      <c r="G6" s="1133"/>
      <c r="H6" s="1133"/>
      <c r="I6" s="1133"/>
      <c r="J6" s="1133"/>
      <c r="K6" s="1133"/>
      <c r="L6" s="1134"/>
    </row>
    <row r="7" spans="2:12" ht="18.5">
      <c r="B7" s="1135"/>
      <c r="C7" s="1849" t="s">
        <v>1283</v>
      </c>
      <c r="D7" s="1849"/>
      <c r="E7" s="1849"/>
      <c r="F7" s="1849"/>
      <c r="G7" s="1849"/>
      <c r="H7" s="1849"/>
      <c r="I7" s="1849"/>
      <c r="J7" s="1849"/>
      <c r="K7" s="1849"/>
      <c r="L7" s="1136"/>
    </row>
    <row r="8" spans="2:12">
      <c r="B8" s="1135"/>
      <c r="C8" s="1137"/>
      <c r="D8" s="1137"/>
      <c r="E8" s="1137"/>
      <c r="F8" s="1137"/>
      <c r="G8" s="1137"/>
      <c r="H8" s="1137"/>
      <c r="I8" s="1137"/>
      <c r="J8" s="1137"/>
      <c r="K8" s="1137"/>
      <c r="L8" s="1136"/>
    </row>
    <row r="9" spans="2:12">
      <c r="B9" s="1135"/>
      <c r="C9" s="824"/>
      <c r="D9" s="818" t="s">
        <v>63</v>
      </c>
      <c r="E9" s="1138"/>
      <c r="F9" s="1139" t="str">
        <f>IF('1A'!G5="","Enter Project Name on Form 1A",'1A'!G5)</f>
        <v>Enter Project Name on Form 1A</v>
      </c>
      <c r="G9" s="1139"/>
      <c r="H9" s="940"/>
      <c r="I9" s="1139"/>
      <c r="J9" s="1139"/>
      <c r="K9" s="1140"/>
      <c r="L9" s="1136"/>
    </row>
    <row r="10" spans="2:12" ht="7.5" customHeight="1" thickBot="1">
      <c r="B10" s="1141"/>
      <c r="C10" s="1142"/>
      <c r="D10" s="1142"/>
      <c r="E10" s="1142"/>
      <c r="F10" s="1142"/>
      <c r="G10" s="1142"/>
      <c r="H10" s="1142"/>
      <c r="I10" s="1142"/>
      <c r="J10" s="1142"/>
      <c r="K10" s="1091"/>
      <c r="L10" s="1136"/>
    </row>
    <row r="11" spans="2:12">
      <c r="B11" s="1141"/>
      <c r="C11" s="135"/>
      <c r="D11" s="135"/>
      <c r="E11" s="135"/>
      <c r="F11" s="135"/>
      <c r="G11" s="135"/>
      <c r="H11" s="135"/>
      <c r="I11" s="1942" t="s">
        <v>174</v>
      </c>
      <c r="J11" s="1943"/>
      <c r="K11" s="1944"/>
      <c r="L11" s="1136"/>
    </row>
    <row r="12" spans="2:12" ht="37.5" customHeight="1" thickBot="1">
      <c r="B12" s="1141"/>
      <c r="C12" s="136"/>
      <c r="D12" s="112"/>
      <c r="E12" s="112"/>
      <c r="F12" s="137"/>
      <c r="G12" s="137"/>
      <c r="H12" s="137"/>
      <c r="I12" s="276" t="s">
        <v>255</v>
      </c>
      <c r="J12" s="1945" t="s">
        <v>256</v>
      </c>
      <c r="K12" s="1946"/>
      <c r="L12" s="1136"/>
    </row>
    <row r="13" spans="2:12" ht="15" thickBot="1">
      <c r="B13" s="1141"/>
      <c r="C13" s="127" t="s">
        <v>178</v>
      </c>
      <c r="D13" s="128"/>
      <c r="E13" s="128"/>
      <c r="F13" s="129"/>
      <c r="G13" s="129"/>
      <c r="H13" s="129"/>
      <c r="I13" s="108"/>
      <c r="J13" s="108"/>
      <c r="K13" s="1137"/>
      <c r="L13" s="1136"/>
    </row>
    <row r="14" spans="2:12">
      <c r="B14" s="1141"/>
      <c r="C14" s="1091"/>
      <c r="D14" s="262" t="s">
        <v>179</v>
      </c>
      <c r="E14" s="262"/>
      <c r="F14" s="262"/>
      <c r="G14" s="262"/>
      <c r="H14" s="263"/>
      <c r="I14" s="774">
        <f>'6A'!K20</f>
        <v>0</v>
      </c>
      <c r="J14" s="1947"/>
      <c r="K14" s="1948"/>
      <c r="L14" s="1136"/>
    </row>
    <row r="15" spans="2:12">
      <c r="B15" s="1141"/>
      <c r="C15" s="1091"/>
      <c r="D15" s="264" t="s">
        <v>180</v>
      </c>
      <c r="E15" s="264"/>
      <c r="F15" s="264"/>
      <c r="G15" s="264"/>
      <c r="H15" s="265"/>
      <c r="I15" s="109">
        <f>'6A'!K21</f>
        <v>0</v>
      </c>
      <c r="J15" s="1949"/>
      <c r="K15" s="1950"/>
      <c r="L15" s="1136"/>
    </row>
    <row r="16" spans="2:12">
      <c r="B16" s="1141"/>
      <c r="C16" s="1091"/>
      <c r="D16" s="264" t="s">
        <v>181</v>
      </c>
      <c r="E16" s="264"/>
      <c r="F16" s="264"/>
      <c r="G16" s="264"/>
      <c r="H16" s="265"/>
      <c r="I16" s="109">
        <f>'6A'!K22</f>
        <v>0</v>
      </c>
      <c r="J16" s="1949"/>
      <c r="K16" s="1950"/>
      <c r="L16" s="1136"/>
    </row>
    <row r="17" spans="2:12">
      <c r="B17" s="1141"/>
      <c r="C17" s="1091"/>
      <c r="D17" s="264" t="s">
        <v>182</v>
      </c>
      <c r="E17" s="264"/>
      <c r="F17" s="264"/>
      <c r="G17" s="264"/>
      <c r="H17" s="265"/>
      <c r="I17" s="109">
        <f>'6A'!K23</f>
        <v>0</v>
      </c>
      <c r="J17" s="1949"/>
      <c r="K17" s="1950"/>
      <c r="L17" s="1136"/>
    </row>
    <row r="18" spans="2:12">
      <c r="B18" s="1141"/>
      <c r="C18" s="1091"/>
      <c r="D18" s="264" t="s">
        <v>183</v>
      </c>
      <c r="E18" s="264"/>
      <c r="F18" s="264"/>
      <c r="G18" s="264"/>
      <c r="H18" s="265"/>
      <c r="I18" s="109">
        <f>'6A'!K24</f>
        <v>0</v>
      </c>
      <c r="J18" s="1949"/>
      <c r="K18" s="1950"/>
      <c r="L18" s="1136"/>
    </row>
    <row r="19" spans="2:12" ht="15" thickBot="1">
      <c r="B19" s="1141"/>
      <c r="C19" s="1091"/>
      <c r="D19" s="264" t="s">
        <v>257</v>
      </c>
      <c r="E19" s="264"/>
      <c r="F19" s="264"/>
      <c r="G19" s="264"/>
      <c r="H19" s="265"/>
      <c r="I19" s="110">
        <f>'6A'!K25</f>
        <v>0</v>
      </c>
      <c r="J19" s="1951"/>
      <c r="K19" s="1952"/>
      <c r="L19" s="1136"/>
    </row>
    <row r="20" spans="2:12" ht="3.75" customHeight="1">
      <c r="B20" s="1141"/>
      <c r="C20" s="114"/>
      <c r="D20" s="115"/>
      <c r="E20" s="115"/>
      <c r="F20" s="111"/>
      <c r="G20" s="111"/>
      <c r="H20" s="111"/>
      <c r="I20" s="104"/>
      <c r="J20" s="104"/>
      <c r="K20" s="1137"/>
      <c r="L20" s="1136"/>
    </row>
    <row r="21" spans="2:12" ht="15" thickBot="1">
      <c r="B21" s="1141"/>
      <c r="C21" s="127" t="s">
        <v>185</v>
      </c>
      <c r="D21" s="128"/>
      <c r="E21" s="128"/>
      <c r="F21" s="129"/>
      <c r="G21" s="129"/>
      <c r="H21" s="129"/>
      <c r="I21" s="105"/>
      <c r="J21" s="105"/>
      <c r="K21" s="1091"/>
      <c r="L21" s="1136"/>
    </row>
    <row r="22" spans="2:12">
      <c r="B22" s="1141"/>
      <c r="C22" s="1091"/>
      <c r="D22" s="262" t="s">
        <v>186</v>
      </c>
      <c r="E22" s="262"/>
      <c r="F22" s="262"/>
      <c r="G22" s="262"/>
      <c r="H22" s="263"/>
      <c r="I22" s="774">
        <f>'6A'!K29</f>
        <v>0</v>
      </c>
      <c r="J22" s="1947"/>
      <c r="K22" s="1948"/>
      <c r="L22" s="1136"/>
    </row>
    <row r="23" spans="2:12">
      <c r="B23" s="1141"/>
      <c r="C23" s="1091"/>
      <c r="D23" s="264" t="s">
        <v>187</v>
      </c>
      <c r="E23" s="264"/>
      <c r="F23" s="264"/>
      <c r="G23" s="264"/>
      <c r="H23" s="265"/>
      <c r="I23" s="109">
        <f>'6A'!K30</f>
        <v>0</v>
      </c>
      <c r="J23" s="1949"/>
      <c r="K23" s="1950"/>
      <c r="L23" s="1136"/>
    </row>
    <row r="24" spans="2:12">
      <c r="B24" s="1141"/>
      <c r="C24" s="1091"/>
      <c r="D24" s="264" t="s">
        <v>188</v>
      </c>
      <c r="E24" s="264"/>
      <c r="F24" s="264"/>
      <c r="G24" s="264"/>
      <c r="H24" s="265"/>
      <c r="I24" s="109">
        <f>'6A'!K31</f>
        <v>0</v>
      </c>
      <c r="J24" s="1949"/>
      <c r="K24" s="1950"/>
      <c r="L24" s="1136"/>
    </row>
    <row r="25" spans="2:12">
      <c r="B25" s="1141"/>
      <c r="C25" s="1091"/>
      <c r="D25" s="264" t="s">
        <v>189</v>
      </c>
      <c r="E25" s="264"/>
      <c r="F25" s="264"/>
      <c r="G25" s="264"/>
      <c r="H25" s="265"/>
      <c r="I25" s="109">
        <f>'6A'!K32</f>
        <v>0</v>
      </c>
      <c r="J25" s="1949"/>
      <c r="K25" s="1950"/>
      <c r="L25" s="1136"/>
    </row>
    <row r="26" spans="2:12">
      <c r="B26" s="1141"/>
      <c r="C26" s="1091"/>
      <c r="D26" s="264" t="s">
        <v>190</v>
      </c>
      <c r="E26" s="264"/>
      <c r="F26" s="264"/>
      <c r="G26" s="264"/>
      <c r="H26" s="265"/>
      <c r="I26" s="109">
        <f>'6A'!K33</f>
        <v>0</v>
      </c>
      <c r="J26" s="1949"/>
      <c r="K26" s="1950"/>
      <c r="L26" s="1136"/>
    </row>
    <row r="27" spans="2:12">
      <c r="B27" s="1141"/>
      <c r="C27" s="1091"/>
      <c r="D27" s="264" t="s">
        <v>191</v>
      </c>
      <c r="E27" s="264"/>
      <c r="F27" s="264"/>
      <c r="G27" s="264"/>
      <c r="H27" s="265"/>
      <c r="I27" s="109">
        <f>'6A'!K34</f>
        <v>0</v>
      </c>
      <c r="J27" s="1949"/>
      <c r="K27" s="1950"/>
      <c r="L27" s="1136"/>
    </row>
    <row r="28" spans="2:12">
      <c r="B28" s="1141"/>
      <c r="C28" s="1091"/>
      <c r="D28" s="264" t="s">
        <v>192</v>
      </c>
      <c r="E28" s="264"/>
      <c r="F28" s="264"/>
      <c r="G28" s="264"/>
      <c r="H28" s="265"/>
      <c r="I28" s="109">
        <f>'6A'!K35</f>
        <v>0</v>
      </c>
      <c r="J28" s="1949"/>
      <c r="K28" s="1950"/>
      <c r="L28" s="1136"/>
    </row>
    <row r="29" spans="2:12">
      <c r="B29" s="1141"/>
      <c r="C29" s="1091"/>
      <c r="D29" s="264" t="s">
        <v>193</v>
      </c>
      <c r="E29" s="264"/>
      <c r="F29" s="264"/>
      <c r="G29" s="264"/>
      <c r="H29" s="265"/>
      <c r="I29" s="109">
        <f>'6A'!K36</f>
        <v>0</v>
      </c>
      <c r="J29" s="1949"/>
      <c r="K29" s="1950"/>
      <c r="L29" s="1136"/>
    </row>
    <row r="30" spans="2:12">
      <c r="B30" s="1141"/>
      <c r="C30" s="1091"/>
      <c r="D30" s="264" t="s">
        <v>194</v>
      </c>
      <c r="E30" s="264"/>
      <c r="F30" s="264"/>
      <c r="G30" s="264"/>
      <c r="H30" s="265"/>
      <c r="I30" s="109">
        <f>'6A'!K37</f>
        <v>0</v>
      </c>
      <c r="J30" s="1949"/>
      <c r="K30" s="1950"/>
      <c r="L30" s="1136"/>
    </row>
    <row r="31" spans="2:12">
      <c r="B31" s="1141"/>
      <c r="C31" s="1091"/>
      <c r="D31" s="264" t="s">
        <v>195</v>
      </c>
      <c r="E31" s="264"/>
      <c r="F31" s="264"/>
      <c r="G31" s="264"/>
      <c r="H31" s="265"/>
      <c r="I31" s="109">
        <f>'6A'!K38</f>
        <v>0</v>
      </c>
      <c r="J31" s="1949"/>
      <c r="K31" s="1950"/>
      <c r="L31" s="1136"/>
    </row>
    <row r="32" spans="2:12">
      <c r="B32" s="1141"/>
      <c r="C32" s="1091"/>
      <c r="D32" s="264" t="s">
        <v>196</v>
      </c>
      <c r="E32" s="264"/>
      <c r="F32" s="264"/>
      <c r="G32" s="264"/>
      <c r="H32" s="265"/>
      <c r="I32" s="109">
        <f>'6A'!K39</f>
        <v>0</v>
      </c>
      <c r="J32" s="1949"/>
      <c r="K32" s="1950"/>
      <c r="L32" s="1136"/>
    </row>
    <row r="33" spans="2:12">
      <c r="B33" s="1141"/>
      <c r="C33" s="1091"/>
      <c r="D33" s="264" t="s">
        <v>197</v>
      </c>
      <c r="E33" s="264"/>
      <c r="F33" s="264"/>
      <c r="G33" s="264"/>
      <c r="H33" s="265"/>
      <c r="I33" s="109">
        <f>'6A'!K40</f>
        <v>0</v>
      </c>
      <c r="J33" s="1949"/>
      <c r="K33" s="1950"/>
      <c r="L33" s="1136"/>
    </row>
    <row r="34" spans="2:12">
      <c r="B34" s="1141"/>
      <c r="C34" s="1091"/>
      <c r="D34" s="264" t="s">
        <v>198</v>
      </c>
      <c r="E34" s="264"/>
      <c r="F34" s="264"/>
      <c r="G34" s="264"/>
      <c r="H34" s="265"/>
      <c r="I34" s="109">
        <f>'6A'!K41</f>
        <v>0</v>
      </c>
      <c r="J34" s="1949"/>
      <c r="K34" s="1950"/>
      <c r="L34" s="1136"/>
    </row>
    <row r="35" spans="2:12">
      <c r="B35" s="1141"/>
      <c r="C35" s="1091"/>
      <c r="D35" s="264" t="s">
        <v>199</v>
      </c>
      <c r="E35" s="264"/>
      <c r="F35" s="264"/>
      <c r="G35" s="264"/>
      <c r="H35" s="265"/>
      <c r="I35" s="109">
        <f>'6A'!K42</f>
        <v>0</v>
      </c>
      <c r="J35" s="1949"/>
      <c r="K35" s="1950"/>
      <c r="L35" s="1136"/>
    </row>
    <row r="36" spans="2:12">
      <c r="B36" s="1141"/>
      <c r="C36" s="1091"/>
      <c r="D36" s="264" t="s">
        <v>200</v>
      </c>
      <c r="E36" s="264"/>
      <c r="F36" s="264"/>
      <c r="G36" s="264"/>
      <c r="H36" s="265"/>
      <c r="I36" s="109">
        <f>'6A'!K43</f>
        <v>0</v>
      </c>
      <c r="J36" s="1949"/>
      <c r="K36" s="1950"/>
      <c r="L36" s="1136"/>
    </row>
    <row r="37" spans="2:12" ht="15" thickBot="1">
      <c r="B37" s="1141"/>
      <c r="C37" s="1091"/>
      <c r="D37" s="264" t="s">
        <v>258</v>
      </c>
      <c r="E37" s="264"/>
      <c r="F37" s="264"/>
      <c r="G37" s="264"/>
      <c r="H37" s="265"/>
      <c r="I37" s="110">
        <f>'6A'!K44</f>
        <v>0</v>
      </c>
      <c r="J37" s="1951"/>
      <c r="K37" s="1952"/>
      <c r="L37" s="1136"/>
    </row>
    <row r="38" spans="2:12" ht="3.75" customHeight="1">
      <c r="B38" s="1141"/>
      <c r="C38" s="114"/>
      <c r="D38" s="115"/>
      <c r="E38" s="115"/>
      <c r="F38" s="111"/>
      <c r="G38" s="111"/>
      <c r="H38" s="111"/>
      <c r="I38" s="104"/>
      <c r="J38" s="104"/>
      <c r="K38" s="1137"/>
      <c r="L38" s="1136"/>
    </row>
    <row r="39" spans="2:12" ht="15" thickBot="1">
      <c r="B39" s="1141"/>
      <c r="C39" s="127" t="s">
        <v>201</v>
      </c>
      <c r="D39" s="128"/>
      <c r="E39" s="128"/>
      <c r="F39" s="129"/>
      <c r="G39" s="129"/>
      <c r="H39" s="129"/>
      <c r="I39" s="104"/>
      <c r="J39" s="104"/>
      <c r="K39" s="1091"/>
      <c r="L39" s="1136"/>
    </row>
    <row r="40" spans="2:12">
      <c r="B40" s="1141"/>
      <c r="C40" s="1091"/>
      <c r="D40" s="262" t="s">
        <v>202</v>
      </c>
      <c r="E40" s="262"/>
      <c r="F40" s="262"/>
      <c r="G40" s="262"/>
      <c r="H40" s="263"/>
      <c r="I40" s="774">
        <f>'6A'!K48</f>
        <v>0</v>
      </c>
      <c r="J40" s="1947"/>
      <c r="K40" s="1948"/>
      <c r="L40" s="1136"/>
    </row>
    <row r="41" spans="2:12">
      <c r="B41" s="1141"/>
      <c r="C41" s="1091"/>
      <c r="D41" s="264" t="s">
        <v>203</v>
      </c>
      <c r="E41" s="264"/>
      <c r="F41" s="264"/>
      <c r="G41" s="264"/>
      <c r="H41" s="265"/>
      <c r="I41" s="109">
        <f>'6A'!K49</f>
        <v>0</v>
      </c>
      <c r="J41" s="1949"/>
      <c r="K41" s="1950"/>
      <c r="L41" s="1136"/>
    </row>
    <row r="42" spans="2:12">
      <c r="B42" s="1141"/>
      <c r="C42" s="1091"/>
      <c r="D42" s="264" t="s">
        <v>204</v>
      </c>
      <c r="E42" s="264"/>
      <c r="F42" s="264"/>
      <c r="G42" s="264"/>
      <c r="H42" s="265"/>
      <c r="I42" s="109">
        <f>'6A'!K50</f>
        <v>0</v>
      </c>
      <c r="J42" s="1949"/>
      <c r="K42" s="1950"/>
      <c r="L42" s="1136"/>
    </row>
    <row r="43" spans="2:12">
      <c r="B43" s="1141"/>
      <c r="C43" s="1091"/>
      <c r="D43" s="264" t="s">
        <v>205</v>
      </c>
      <c r="E43" s="264"/>
      <c r="F43" s="264"/>
      <c r="G43" s="264"/>
      <c r="H43" s="265"/>
      <c r="I43" s="109">
        <f>'6A'!K51</f>
        <v>0</v>
      </c>
      <c r="J43" s="1949"/>
      <c r="K43" s="1950"/>
      <c r="L43" s="1136"/>
    </row>
    <row r="44" spans="2:12">
      <c r="B44" s="1141"/>
      <c r="C44" s="1091"/>
      <c r="D44" s="264" t="s">
        <v>206</v>
      </c>
      <c r="E44" s="264"/>
      <c r="F44" s="264"/>
      <c r="G44" s="264"/>
      <c r="H44" s="265"/>
      <c r="I44" s="109">
        <f>'6A'!K52</f>
        <v>0</v>
      </c>
      <c r="J44" s="1949"/>
      <c r="K44" s="1950"/>
      <c r="L44" s="1136"/>
    </row>
    <row r="45" spans="2:12">
      <c r="B45" s="1141"/>
      <c r="C45" s="1091"/>
      <c r="D45" s="264" t="s">
        <v>207</v>
      </c>
      <c r="E45" s="264"/>
      <c r="F45" s="264"/>
      <c r="G45" s="264"/>
      <c r="H45" s="265"/>
      <c r="I45" s="109">
        <f>'6A'!K53</f>
        <v>0</v>
      </c>
      <c r="J45" s="1949"/>
      <c r="K45" s="1950"/>
      <c r="L45" s="1136"/>
    </row>
    <row r="46" spans="2:12">
      <c r="B46" s="1141"/>
      <c r="C46" s="1091"/>
      <c r="D46" s="264" t="s">
        <v>208</v>
      </c>
      <c r="E46" s="264"/>
      <c r="F46" s="264"/>
      <c r="G46" s="264"/>
      <c r="H46" s="265"/>
      <c r="I46" s="109">
        <f>'6A'!K54</f>
        <v>0</v>
      </c>
      <c r="J46" s="1949"/>
      <c r="K46" s="1950"/>
      <c r="L46" s="1136"/>
    </row>
    <row r="47" spans="2:12">
      <c r="B47" s="1141"/>
      <c r="C47" s="1091"/>
      <c r="D47" s="264" t="s">
        <v>209</v>
      </c>
      <c r="E47" s="264"/>
      <c r="F47" s="264"/>
      <c r="G47" s="264"/>
      <c r="H47" s="265"/>
      <c r="I47" s="109">
        <f>'6A'!K55</f>
        <v>0</v>
      </c>
      <c r="J47" s="1949"/>
      <c r="K47" s="1950"/>
      <c r="L47" s="1136"/>
    </row>
    <row r="48" spans="2:12">
      <c r="B48" s="1141"/>
      <c r="C48" s="1091"/>
      <c r="D48" s="264" t="s">
        <v>210</v>
      </c>
      <c r="E48" s="264"/>
      <c r="F48" s="264"/>
      <c r="G48" s="264"/>
      <c r="H48" s="265"/>
      <c r="I48" s="109">
        <f>'6A'!K56</f>
        <v>0</v>
      </c>
      <c r="J48" s="1949"/>
      <c r="K48" s="1950"/>
      <c r="L48" s="1136"/>
    </row>
    <row r="49" spans="2:12">
      <c r="B49" s="1141"/>
      <c r="C49" s="1091"/>
      <c r="D49" s="264" t="s">
        <v>211</v>
      </c>
      <c r="E49" s="264"/>
      <c r="F49" s="264"/>
      <c r="G49" s="264"/>
      <c r="H49" s="265"/>
      <c r="I49" s="109">
        <f>'6A'!K57</f>
        <v>0</v>
      </c>
      <c r="J49" s="1949"/>
      <c r="K49" s="1950"/>
      <c r="L49" s="1136"/>
    </row>
    <row r="50" spans="2:12">
      <c r="B50" s="1141"/>
      <c r="C50" s="1091"/>
      <c r="D50" s="264" t="s">
        <v>212</v>
      </c>
      <c r="E50" s="264"/>
      <c r="F50" s="264"/>
      <c r="G50" s="264"/>
      <c r="H50" s="265"/>
      <c r="I50" s="109">
        <f>'6A'!K58</f>
        <v>0</v>
      </c>
      <c r="J50" s="1949"/>
      <c r="K50" s="1950"/>
      <c r="L50" s="1136"/>
    </row>
    <row r="51" spans="2:12">
      <c r="B51" s="1141"/>
      <c r="C51" s="1143"/>
      <c r="D51" s="161" t="s">
        <v>213</v>
      </c>
      <c r="E51" s="161"/>
      <c r="F51" s="161"/>
      <c r="G51" s="161"/>
      <c r="H51" s="161"/>
      <c r="I51" s="109">
        <f>'6A'!K59</f>
        <v>0</v>
      </c>
      <c r="J51" s="1949"/>
      <c r="K51" s="1950"/>
      <c r="L51" s="1136"/>
    </row>
    <row r="52" spans="2:12" ht="15" thickBot="1">
      <c r="B52" s="1141"/>
      <c r="C52" s="1091"/>
      <c r="D52" s="264" t="s">
        <v>257</v>
      </c>
      <c r="E52" s="264"/>
      <c r="F52" s="264"/>
      <c r="G52" s="264"/>
      <c r="H52" s="265"/>
      <c r="I52" s="110">
        <f>'6A'!K60</f>
        <v>0</v>
      </c>
      <c r="J52" s="1951"/>
      <c r="K52" s="1952"/>
      <c r="L52" s="1136"/>
    </row>
    <row r="53" spans="2:12" ht="3.75" customHeight="1">
      <c r="B53" s="1141"/>
      <c r="C53" s="114"/>
      <c r="D53" s="115"/>
      <c r="E53" s="115"/>
      <c r="F53" s="111"/>
      <c r="G53" s="111"/>
      <c r="H53" s="111"/>
      <c r="I53" s="104"/>
      <c r="J53" s="104"/>
      <c r="K53" s="1137"/>
      <c r="L53" s="1136"/>
    </row>
    <row r="54" spans="2:12" ht="15" thickBot="1">
      <c r="B54" s="1141"/>
      <c r="C54" s="127" t="s">
        <v>214</v>
      </c>
      <c r="D54" s="128"/>
      <c r="E54" s="128"/>
      <c r="F54" s="129"/>
      <c r="G54" s="129"/>
      <c r="H54" s="129"/>
      <c r="I54" s="104"/>
      <c r="J54" s="104"/>
      <c r="K54" s="1091"/>
      <c r="L54" s="1136"/>
    </row>
    <row r="55" spans="2:12">
      <c r="B55" s="1141"/>
      <c r="C55" s="1091"/>
      <c r="D55" s="262" t="s">
        <v>215</v>
      </c>
      <c r="E55" s="262"/>
      <c r="F55" s="262"/>
      <c r="G55" s="262"/>
      <c r="H55" s="263"/>
      <c r="I55" s="774">
        <f>'6A'!K64</f>
        <v>0</v>
      </c>
      <c r="J55" s="1947"/>
      <c r="K55" s="1948"/>
      <c r="L55" s="1136"/>
    </row>
    <row r="56" spans="2:12" ht="15" thickBot="1">
      <c r="B56" s="1141"/>
      <c r="C56" s="1091"/>
      <c r="D56" s="264" t="s">
        <v>216</v>
      </c>
      <c r="E56" s="264"/>
      <c r="F56" s="264"/>
      <c r="G56" s="264"/>
      <c r="H56" s="265"/>
      <c r="I56" s="110">
        <f>'6A'!K65</f>
        <v>0</v>
      </c>
      <c r="J56" s="1951"/>
      <c r="K56" s="1952"/>
      <c r="L56" s="1136"/>
    </row>
    <row r="57" spans="2:12" ht="9" customHeight="1" thickBot="1">
      <c r="B57" s="1144"/>
      <c r="C57" s="124"/>
      <c r="D57" s="125"/>
      <c r="E57" s="125"/>
      <c r="F57" s="124"/>
      <c r="G57" s="124"/>
      <c r="H57" s="124"/>
      <c r="I57" s="106"/>
      <c r="J57" s="106"/>
      <c r="K57" s="1145"/>
      <c r="L57" s="1146"/>
    </row>
    <row r="58" spans="2:12" ht="15" thickBot="1">
      <c r="B58" s="1141"/>
      <c r="C58" s="127" t="s">
        <v>217</v>
      </c>
      <c r="D58" s="128"/>
      <c r="E58" s="128"/>
      <c r="F58" s="129"/>
      <c r="G58" s="129"/>
      <c r="H58" s="129"/>
      <c r="I58" s="104"/>
      <c r="J58" s="104"/>
      <c r="K58" s="1091"/>
      <c r="L58" s="1136"/>
    </row>
    <row r="59" spans="2:12">
      <c r="B59" s="1141"/>
      <c r="C59" s="1091"/>
      <c r="D59" s="262" t="s">
        <v>218</v>
      </c>
      <c r="E59" s="262"/>
      <c r="F59" s="262"/>
      <c r="G59" s="262"/>
      <c r="H59" s="263"/>
      <c r="I59" s="774">
        <f>'6A'!K69</f>
        <v>0</v>
      </c>
      <c r="J59" s="1947"/>
      <c r="K59" s="1948"/>
      <c r="L59" s="1147"/>
    </row>
    <row r="60" spans="2:12">
      <c r="B60" s="1141"/>
      <c r="C60" s="1091"/>
      <c r="D60" s="264" t="s">
        <v>219</v>
      </c>
      <c r="E60" s="264"/>
      <c r="F60" s="264"/>
      <c r="G60" s="264"/>
      <c r="H60" s="265"/>
      <c r="I60" s="109">
        <f>'6A'!K70</f>
        <v>0</v>
      </c>
      <c r="J60" s="1949"/>
      <c r="K60" s="1950"/>
      <c r="L60" s="1136"/>
    </row>
    <row r="61" spans="2:12">
      <c r="B61" s="1141"/>
      <c r="C61" s="1091"/>
      <c r="D61" s="264" t="s">
        <v>220</v>
      </c>
      <c r="E61" s="264"/>
      <c r="F61" s="264"/>
      <c r="G61" s="264"/>
      <c r="H61" s="265"/>
      <c r="I61" s="109">
        <f>'6A'!K71</f>
        <v>0</v>
      </c>
      <c r="J61" s="1949"/>
      <c r="K61" s="1950"/>
      <c r="L61" s="1136"/>
    </row>
    <row r="62" spans="2:12">
      <c r="B62" s="1141"/>
      <c r="C62" s="1091"/>
      <c r="D62" s="264" t="s">
        <v>221</v>
      </c>
      <c r="E62" s="264"/>
      <c r="F62" s="264"/>
      <c r="G62" s="264"/>
      <c r="H62" s="265"/>
      <c r="I62" s="109">
        <f>'6A'!K72</f>
        <v>0</v>
      </c>
      <c r="J62" s="1949"/>
      <c r="K62" s="1950"/>
      <c r="L62" s="1136"/>
    </row>
    <row r="63" spans="2:12" ht="15" thickBot="1">
      <c r="B63" s="1141"/>
      <c r="C63" s="1091"/>
      <c r="D63" s="264" t="s">
        <v>222</v>
      </c>
      <c r="E63" s="264"/>
      <c r="F63" s="264"/>
      <c r="G63" s="264"/>
      <c r="H63" s="265"/>
      <c r="I63" s="110">
        <f>'6A'!K73</f>
        <v>0</v>
      </c>
      <c r="J63" s="1951"/>
      <c r="K63" s="1952"/>
      <c r="L63" s="1136"/>
    </row>
    <row r="64" spans="2:12" ht="4.5" customHeight="1">
      <c r="B64" s="1141"/>
      <c r="C64" s="111"/>
      <c r="D64" s="115"/>
      <c r="E64" s="115"/>
      <c r="F64" s="111"/>
      <c r="G64" s="111"/>
      <c r="H64" s="111"/>
      <c r="I64" s="104"/>
      <c r="J64" s="104"/>
      <c r="K64" s="1137"/>
      <c r="L64" s="1136"/>
    </row>
    <row r="65" spans="2:12" ht="15" thickBot="1">
      <c r="B65" s="1141"/>
      <c r="C65" s="127" t="s">
        <v>223</v>
      </c>
      <c r="D65" s="128"/>
      <c r="E65" s="128"/>
      <c r="F65" s="129"/>
      <c r="G65" s="129"/>
      <c r="H65" s="129"/>
      <c r="I65" s="104"/>
      <c r="J65" s="104"/>
      <c r="K65" s="1091"/>
      <c r="L65" s="1136"/>
    </row>
    <row r="66" spans="2:12">
      <c r="B66" s="1141"/>
      <c r="C66" s="1091"/>
      <c r="D66" s="262" t="s">
        <v>224</v>
      </c>
      <c r="E66" s="262"/>
      <c r="F66" s="262"/>
      <c r="G66" s="262"/>
      <c r="H66" s="263"/>
      <c r="I66" s="774">
        <f>'6A'!K77</f>
        <v>0</v>
      </c>
      <c r="J66" s="1947"/>
      <c r="K66" s="1948"/>
      <c r="L66" s="1136"/>
    </row>
    <row r="67" spans="2:12">
      <c r="B67" s="1141"/>
      <c r="C67" s="1091"/>
      <c r="D67" s="264" t="s">
        <v>225</v>
      </c>
      <c r="E67" s="264"/>
      <c r="F67" s="264"/>
      <c r="G67" s="264"/>
      <c r="H67" s="265"/>
      <c r="I67" s="109">
        <f>'6A'!K78</f>
        <v>0</v>
      </c>
      <c r="J67" s="1949"/>
      <c r="K67" s="1950"/>
      <c r="L67" s="1136"/>
    </row>
    <row r="68" spans="2:12">
      <c r="B68" s="1141"/>
      <c r="C68" s="1091"/>
      <c r="D68" s="264" t="s">
        <v>226</v>
      </c>
      <c r="E68" s="264"/>
      <c r="F68" s="264"/>
      <c r="G68" s="264"/>
      <c r="H68" s="265"/>
      <c r="I68" s="109">
        <f>'6A'!K79</f>
        <v>0</v>
      </c>
      <c r="J68" s="1949"/>
      <c r="K68" s="1950"/>
      <c r="L68" s="1136"/>
    </row>
    <row r="69" spans="2:12">
      <c r="B69" s="1141"/>
      <c r="C69" s="1091"/>
      <c r="D69" s="264" t="s">
        <v>227</v>
      </c>
      <c r="E69" s="264"/>
      <c r="F69" s="264"/>
      <c r="G69" s="264"/>
      <c r="H69" s="265"/>
      <c r="I69" s="109">
        <f>'6A'!K80</f>
        <v>0</v>
      </c>
      <c r="J69" s="1949"/>
      <c r="K69" s="1950"/>
      <c r="L69" s="1136"/>
    </row>
    <row r="70" spans="2:12">
      <c r="B70" s="1141"/>
      <c r="C70" s="1091"/>
      <c r="D70" s="264" t="s">
        <v>228</v>
      </c>
      <c r="E70" s="264"/>
      <c r="F70" s="264"/>
      <c r="G70" s="264"/>
      <c r="H70" s="265"/>
      <c r="I70" s="109">
        <f>'6A'!K81</f>
        <v>0</v>
      </c>
      <c r="J70" s="1949"/>
      <c r="K70" s="1950"/>
      <c r="L70" s="1136"/>
    </row>
    <row r="71" spans="2:12">
      <c r="B71" s="1141"/>
      <c r="C71" s="1091"/>
      <c r="D71" s="264" t="s">
        <v>229</v>
      </c>
      <c r="E71" s="264"/>
      <c r="F71" s="264"/>
      <c r="G71" s="264"/>
      <c r="H71" s="265"/>
      <c r="I71" s="109">
        <f>'6A'!K82</f>
        <v>0</v>
      </c>
      <c r="J71" s="1949"/>
      <c r="K71" s="1950"/>
      <c r="L71" s="1136"/>
    </row>
    <row r="72" spans="2:12">
      <c r="B72" s="1141"/>
      <c r="C72" s="1091"/>
      <c r="D72" s="264" t="s">
        <v>230</v>
      </c>
      <c r="E72" s="264"/>
      <c r="F72" s="264"/>
      <c r="G72" s="264"/>
      <c r="H72" s="265"/>
      <c r="I72" s="109">
        <f>'6A'!K83</f>
        <v>0</v>
      </c>
      <c r="J72" s="1949"/>
      <c r="K72" s="1950"/>
      <c r="L72" s="1136"/>
    </row>
    <row r="73" spans="2:12" ht="15" thickBot="1">
      <c r="B73" s="1141"/>
      <c r="C73" s="1091"/>
      <c r="D73" s="264" t="s">
        <v>257</v>
      </c>
      <c r="E73" s="264"/>
      <c r="F73" s="264"/>
      <c r="G73" s="264"/>
      <c r="H73" s="265"/>
      <c r="I73" s="110">
        <f>'6A'!K84</f>
        <v>0</v>
      </c>
      <c r="J73" s="1951"/>
      <c r="K73" s="1952"/>
      <c r="L73" s="1136"/>
    </row>
    <row r="74" spans="2:12" ht="3.75" customHeight="1">
      <c r="B74" s="1141"/>
      <c r="C74" s="114"/>
      <c r="D74" s="115"/>
      <c r="E74" s="115"/>
      <c r="F74" s="111"/>
      <c r="G74" s="111"/>
      <c r="H74" s="111"/>
      <c r="I74" s="104"/>
      <c r="J74" s="104"/>
      <c r="K74" s="1137"/>
      <c r="L74" s="1136"/>
    </row>
    <row r="75" spans="2:12" ht="15" thickBot="1">
      <c r="B75" s="1141"/>
      <c r="C75" s="127" t="s">
        <v>231</v>
      </c>
      <c r="D75" s="128"/>
      <c r="E75" s="128"/>
      <c r="F75" s="129"/>
      <c r="G75" s="129"/>
      <c r="H75" s="129"/>
      <c r="I75" s="107"/>
      <c r="J75" s="275"/>
      <c r="K75" s="913"/>
      <c r="L75" s="1136"/>
    </row>
    <row r="76" spans="2:12">
      <c r="B76" s="1141"/>
      <c r="C76" s="1091"/>
      <c r="D76" s="262" t="s">
        <v>232</v>
      </c>
      <c r="E76" s="262"/>
      <c r="F76" s="262"/>
      <c r="G76" s="262"/>
      <c r="H76" s="263"/>
      <c r="I76" s="774">
        <f>'6A'!K88</f>
        <v>0</v>
      </c>
      <c r="J76" s="1947"/>
      <c r="K76" s="1948"/>
      <c r="L76" s="1136"/>
    </row>
    <row r="77" spans="2:12">
      <c r="B77" s="1141"/>
      <c r="C77" s="1091"/>
      <c r="D77" s="264" t="s">
        <v>233</v>
      </c>
      <c r="E77" s="264"/>
      <c r="F77" s="264"/>
      <c r="G77" s="264"/>
      <c r="H77" s="265"/>
      <c r="I77" s="109">
        <f>'6A'!K89</f>
        <v>0</v>
      </c>
      <c r="J77" s="1949"/>
      <c r="K77" s="1950"/>
      <c r="L77" s="1136"/>
    </row>
    <row r="78" spans="2:12" ht="15" thickBot="1">
      <c r="B78" s="1141"/>
      <c r="C78" s="1091"/>
      <c r="D78" s="264" t="s">
        <v>259</v>
      </c>
      <c r="E78" s="264"/>
      <c r="F78" s="264"/>
      <c r="G78" s="264"/>
      <c r="H78" s="265"/>
      <c r="I78" s="110">
        <f>'6A'!K90</f>
        <v>0</v>
      </c>
      <c r="J78" s="1951"/>
      <c r="K78" s="1952"/>
      <c r="L78" s="1136"/>
    </row>
    <row r="79" spans="2:12" ht="3.75" customHeight="1">
      <c r="B79" s="1141"/>
      <c r="C79" s="114"/>
      <c r="D79" s="115"/>
      <c r="E79" s="115"/>
      <c r="F79" s="111"/>
      <c r="G79" s="111"/>
      <c r="H79" s="111"/>
      <c r="I79" s="104"/>
      <c r="J79" s="104"/>
      <c r="K79" s="1137"/>
      <c r="L79" s="1136"/>
    </row>
    <row r="80" spans="2:12" ht="15" thickBot="1">
      <c r="B80" s="1141"/>
      <c r="C80" s="127" t="s">
        <v>234</v>
      </c>
      <c r="D80" s="128"/>
      <c r="E80" s="128"/>
      <c r="F80" s="129"/>
      <c r="G80" s="129"/>
      <c r="H80" s="129"/>
      <c r="I80" s="107"/>
      <c r="J80" s="275"/>
      <c r="K80" s="913"/>
      <c r="L80" s="1136"/>
    </row>
    <row r="81" spans="2:12">
      <c r="B81" s="1141"/>
      <c r="C81" s="1091"/>
      <c r="D81" s="262" t="s">
        <v>235</v>
      </c>
      <c r="E81" s="262"/>
      <c r="F81" s="262"/>
      <c r="G81" s="262"/>
      <c r="H81" s="263"/>
      <c r="I81" s="774">
        <f>'6A'!K94</f>
        <v>0</v>
      </c>
      <c r="J81" s="1947"/>
      <c r="K81" s="1948"/>
      <c r="L81" s="1136"/>
    </row>
    <row r="82" spans="2:12">
      <c r="B82" s="1141"/>
      <c r="C82" s="1091"/>
      <c r="D82" s="264" t="s">
        <v>236</v>
      </c>
      <c r="E82" s="264"/>
      <c r="F82" s="264"/>
      <c r="G82" s="264"/>
      <c r="H82" s="265"/>
      <c r="I82" s="109">
        <f>'6A'!K95</f>
        <v>0</v>
      </c>
      <c r="J82" s="1949"/>
      <c r="K82" s="1950"/>
      <c r="L82" s="1136"/>
    </row>
    <row r="83" spans="2:12">
      <c r="B83" s="1141"/>
      <c r="C83" s="1091"/>
      <c r="D83" s="264" t="s">
        <v>127</v>
      </c>
      <c r="E83" s="264"/>
      <c r="F83" s="264"/>
      <c r="G83" s="264"/>
      <c r="H83" s="265"/>
      <c r="I83" s="109">
        <f>'6A'!K96</f>
        <v>0</v>
      </c>
      <c r="J83" s="1949"/>
      <c r="K83" s="1950"/>
      <c r="L83" s="1136"/>
    </row>
    <row r="84" spans="2:12">
      <c r="B84" s="1141"/>
      <c r="C84" s="1091"/>
      <c r="D84" s="264" t="s">
        <v>237</v>
      </c>
      <c r="E84" s="264"/>
      <c r="F84" s="264"/>
      <c r="G84" s="264"/>
      <c r="H84" s="265"/>
      <c r="I84" s="109">
        <f>'6A'!K97</f>
        <v>0</v>
      </c>
      <c r="J84" s="1949"/>
      <c r="K84" s="1950"/>
      <c r="L84" s="1136"/>
    </row>
    <row r="85" spans="2:12">
      <c r="B85" s="1141"/>
      <c r="C85" s="1091"/>
      <c r="D85" s="264" t="s">
        <v>238</v>
      </c>
      <c r="E85" s="264"/>
      <c r="F85" s="264"/>
      <c r="G85" s="264"/>
      <c r="H85" s="265"/>
      <c r="I85" s="109">
        <f>'6A'!K98</f>
        <v>0</v>
      </c>
      <c r="J85" s="1949"/>
      <c r="K85" s="1950"/>
      <c r="L85" s="1136"/>
    </row>
    <row r="86" spans="2:12">
      <c r="B86" s="1141"/>
      <c r="C86" s="1091"/>
      <c r="D86" s="264" t="s">
        <v>239</v>
      </c>
      <c r="E86" s="264"/>
      <c r="F86" s="264"/>
      <c r="G86" s="264"/>
      <c r="H86" s="265"/>
      <c r="I86" s="109">
        <f>'6A'!K99</f>
        <v>0</v>
      </c>
      <c r="J86" s="1949"/>
      <c r="K86" s="1950"/>
      <c r="L86" s="1136"/>
    </row>
    <row r="87" spans="2:12">
      <c r="B87" s="1141"/>
      <c r="C87" s="1091"/>
      <c r="D87" s="264" t="s">
        <v>240</v>
      </c>
      <c r="E87" s="264"/>
      <c r="F87" s="264"/>
      <c r="G87" s="264"/>
      <c r="H87" s="265"/>
      <c r="I87" s="109">
        <f>'6A'!K100</f>
        <v>0</v>
      </c>
      <c r="J87" s="1949"/>
      <c r="K87" s="1950"/>
      <c r="L87" s="1136"/>
    </row>
    <row r="88" spans="2:12">
      <c r="B88" s="1141"/>
      <c r="C88" s="1091"/>
      <c r="D88" s="264" t="s">
        <v>241</v>
      </c>
      <c r="E88" s="264"/>
      <c r="F88" s="264"/>
      <c r="G88" s="264"/>
      <c r="H88" s="265"/>
      <c r="I88" s="109">
        <f>'6A'!K101</f>
        <v>0</v>
      </c>
      <c r="J88" s="1949"/>
      <c r="K88" s="1950"/>
      <c r="L88" s="1136"/>
    </row>
    <row r="89" spans="2:12">
      <c r="B89" s="1141"/>
      <c r="C89" s="1091"/>
      <c r="D89" s="264" t="s">
        <v>242</v>
      </c>
      <c r="E89" s="264"/>
      <c r="F89" s="264"/>
      <c r="G89" s="264"/>
      <c r="H89" s="265"/>
      <c r="I89" s="109">
        <f>'6A'!K102</f>
        <v>0</v>
      </c>
      <c r="J89" s="1949"/>
      <c r="K89" s="1950"/>
      <c r="L89" s="1136"/>
    </row>
    <row r="90" spans="2:12">
      <c r="B90" s="1141"/>
      <c r="C90" s="1091"/>
      <c r="D90" s="264" t="s">
        <v>243</v>
      </c>
      <c r="E90" s="264"/>
      <c r="F90" s="264"/>
      <c r="G90" s="264"/>
      <c r="H90" s="265"/>
      <c r="I90" s="109">
        <f>'6A'!K103</f>
        <v>0</v>
      </c>
      <c r="J90" s="1949"/>
      <c r="K90" s="1950"/>
      <c r="L90" s="1136"/>
    </row>
    <row r="91" spans="2:12" ht="15" thickBot="1">
      <c r="B91" s="1141"/>
      <c r="C91" s="1091"/>
      <c r="D91" s="264" t="s">
        <v>244</v>
      </c>
      <c r="E91" s="264"/>
      <c r="F91" s="264"/>
      <c r="G91" s="264"/>
      <c r="H91" s="265"/>
      <c r="I91" s="110">
        <f>'6A'!K104</f>
        <v>0</v>
      </c>
      <c r="J91" s="1951"/>
      <c r="K91" s="1952"/>
      <c r="L91" s="1136"/>
    </row>
    <row r="92" spans="2:12" ht="3.75" customHeight="1">
      <c r="B92" s="1141"/>
      <c r="C92" s="114"/>
      <c r="D92" s="115"/>
      <c r="E92" s="115"/>
      <c r="F92" s="111"/>
      <c r="G92" s="111"/>
      <c r="H92" s="111"/>
      <c r="I92" s="104"/>
      <c r="J92" s="104"/>
      <c r="K92" s="913"/>
      <c r="L92" s="1136"/>
    </row>
    <row r="93" spans="2:12" ht="15" thickBot="1">
      <c r="B93" s="1141"/>
      <c r="C93" s="127" t="s">
        <v>245</v>
      </c>
      <c r="D93" s="128"/>
      <c r="E93" s="128"/>
      <c r="F93" s="129"/>
      <c r="G93" s="129"/>
      <c r="H93" s="129"/>
      <c r="I93" s="104"/>
      <c r="J93" s="104"/>
      <c r="K93" s="1142"/>
      <c r="L93" s="1148"/>
    </row>
    <row r="94" spans="2:12">
      <c r="B94" s="1141"/>
      <c r="C94" s="1149"/>
      <c r="D94" s="262" t="s">
        <v>246</v>
      </c>
      <c r="E94" s="262"/>
      <c r="F94" s="262"/>
      <c r="G94" s="262"/>
      <c r="H94" s="263"/>
      <c r="I94" s="774">
        <f>'6A'!K109</f>
        <v>0</v>
      </c>
      <c r="J94" s="1947"/>
      <c r="K94" s="1948"/>
      <c r="L94" s="1148"/>
    </row>
    <row r="95" spans="2:12">
      <c r="B95" s="1141"/>
      <c r="C95" s="1149"/>
      <c r="D95" s="264" t="s">
        <v>247</v>
      </c>
      <c r="E95" s="264"/>
      <c r="F95" s="264"/>
      <c r="G95" s="264"/>
      <c r="H95" s="265"/>
      <c r="I95" s="109">
        <f>'6A'!K110</f>
        <v>0</v>
      </c>
      <c r="J95" s="1949"/>
      <c r="K95" s="1950"/>
      <c r="L95" s="1148"/>
    </row>
    <row r="96" spans="2:12">
      <c r="B96" s="1141"/>
      <c r="C96" s="1091"/>
      <c r="D96" s="264" t="s">
        <v>248</v>
      </c>
      <c r="E96" s="264"/>
      <c r="F96" s="264"/>
      <c r="G96" s="264"/>
      <c r="H96" s="265"/>
      <c r="I96" s="109">
        <f>'6A'!K111</f>
        <v>0</v>
      </c>
      <c r="J96" s="1949"/>
      <c r="K96" s="1950"/>
      <c r="L96" s="1136"/>
    </row>
    <row r="97" spans="2:12">
      <c r="B97" s="1141"/>
      <c r="C97" s="1091"/>
      <c r="D97" s="264" t="s">
        <v>249</v>
      </c>
      <c r="E97" s="264"/>
      <c r="F97" s="264"/>
      <c r="G97" s="264"/>
      <c r="H97" s="265"/>
      <c r="I97" s="109">
        <f>'6A'!K112</f>
        <v>0</v>
      </c>
      <c r="J97" s="1949"/>
      <c r="K97" s="1950"/>
      <c r="L97" s="1136"/>
    </row>
    <row r="98" spans="2:12">
      <c r="B98" s="1141"/>
      <c r="C98" s="1091"/>
      <c r="D98" s="264" t="s">
        <v>250</v>
      </c>
      <c r="E98" s="264"/>
      <c r="F98" s="264"/>
      <c r="G98" s="264"/>
      <c r="H98" s="265"/>
      <c r="I98" s="109">
        <f>'6A'!K113</f>
        <v>0</v>
      </c>
      <c r="J98" s="1949"/>
      <c r="K98" s="1950"/>
      <c r="L98" s="1136"/>
    </row>
    <row r="99" spans="2:12">
      <c r="B99" s="1141"/>
      <c r="C99" s="1091"/>
      <c r="D99" s="264" t="s">
        <v>251</v>
      </c>
      <c r="E99" s="264"/>
      <c r="F99" s="264"/>
      <c r="G99" s="264"/>
      <c r="H99" s="265"/>
      <c r="I99" s="109">
        <f>'6A'!K114</f>
        <v>0</v>
      </c>
      <c r="J99" s="1949"/>
      <c r="K99" s="1950"/>
      <c r="L99" s="1136"/>
    </row>
    <row r="100" spans="2:12" ht="15" thickBot="1">
      <c r="B100" s="1141"/>
      <c r="C100" s="1091"/>
      <c r="D100" s="264" t="s">
        <v>252</v>
      </c>
      <c r="E100" s="264"/>
      <c r="F100" s="264"/>
      <c r="G100" s="264"/>
      <c r="H100" s="265"/>
      <c r="I100" s="110">
        <f>'6A'!K115</f>
        <v>0</v>
      </c>
      <c r="J100" s="1951"/>
      <c r="K100" s="1952"/>
      <c r="L100" s="1136"/>
    </row>
    <row r="101" spans="2:12" ht="15" thickBot="1">
      <c r="B101" s="1144"/>
      <c r="C101" s="102"/>
      <c r="D101" s="1150"/>
      <c r="E101" s="1150"/>
      <c r="F101" s="102"/>
      <c r="G101" s="102"/>
      <c r="H101" s="102"/>
      <c r="I101" s="103"/>
      <c r="J101" s="103"/>
      <c r="K101" s="1145"/>
      <c r="L101" s="1146"/>
    </row>
    <row r="102" spans="2:12">
      <c r="I102" s="1131"/>
    </row>
  </sheetData>
  <sheetProtection password="9F6B" sheet="1" objects="1" scenarios="1" formatCells="0" formatColumns="0" formatRows="0"/>
  <customSheetViews>
    <customSheetView guid="{1A40067C-0AC1-4C99-AB38-50E48336F373}" showGridLines="0">
      <selection activeCell="R16" sqref="R16"/>
      <rowBreaks count="1" manualBreakCount="1">
        <brk id="57" min="1" max="11" man="1"/>
      </rowBreaks>
      <pageMargins left="0.25" right="0.25" top="0.75" bottom="0.75" header="0.3" footer="0.3"/>
      <pageSetup scale="87" fitToHeight="2" orientation="portrait" r:id="rId1"/>
      <headerFooter>
        <oddFooter>&amp;LForm 6B
Development Budget Details&amp;CCFA Forms&amp;REdition: 2015
Version: 1.1</oddFooter>
      </headerFooter>
    </customSheetView>
  </customSheetViews>
  <mergeCells count="74">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 ref="J72:K72"/>
    <mergeCell ref="J85:K85"/>
    <mergeCell ref="J86:K86"/>
    <mergeCell ref="J73:K73"/>
    <mergeCell ref="J76:K76"/>
    <mergeCell ref="J77:K77"/>
    <mergeCell ref="J78:K78"/>
    <mergeCell ref="J81:K81"/>
    <mergeCell ref="J67:K67"/>
    <mergeCell ref="J68:K68"/>
    <mergeCell ref="J69:K69"/>
    <mergeCell ref="J70:K70"/>
    <mergeCell ref="J71:K71"/>
    <mergeCell ref="J60:K60"/>
    <mergeCell ref="J61:K61"/>
    <mergeCell ref="J62:K62"/>
    <mergeCell ref="J63:K63"/>
    <mergeCell ref="J66:K66"/>
    <mergeCell ref="J51:K51"/>
    <mergeCell ref="J52:K52"/>
    <mergeCell ref="J55:K55"/>
    <mergeCell ref="J56:K56"/>
    <mergeCell ref="J59:K59"/>
    <mergeCell ref="J46:K46"/>
    <mergeCell ref="J47:K47"/>
    <mergeCell ref="J48:K48"/>
    <mergeCell ref="J49:K49"/>
    <mergeCell ref="J50:K50"/>
    <mergeCell ref="J41:K41"/>
    <mergeCell ref="J42:K42"/>
    <mergeCell ref="J43:K43"/>
    <mergeCell ref="J44:K44"/>
    <mergeCell ref="J45:K45"/>
    <mergeCell ref="J34:K34"/>
    <mergeCell ref="J35:K35"/>
    <mergeCell ref="J36:K36"/>
    <mergeCell ref="J37:K37"/>
    <mergeCell ref="J40:K40"/>
    <mergeCell ref="J29:K29"/>
    <mergeCell ref="J30:K30"/>
    <mergeCell ref="J31:K31"/>
    <mergeCell ref="J32:K32"/>
    <mergeCell ref="J33:K33"/>
    <mergeCell ref="J24:K24"/>
    <mergeCell ref="J25:K25"/>
    <mergeCell ref="J26:K26"/>
    <mergeCell ref="J27:K27"/>
    <mergeCell ref="J28:K28"/>
    <mergeCell ref="J17:K17"/>
    <mergeCell ref="J18:K18"/>
    <mergeCell ref="J19:K19"/>
    <mergeCell ref="J22:K22"/>
    <mergeCell ref="J23:K23"/>
    <mergeCell ref="I11:K11"/>
    <mergeCell ref="J12:K12"/>
    <mergeCell ref="J14:K14"/>
    <mergeCell ref="J15:K15"/>
    <mergeCell ref="J16:K16"/>
  </mergeCells>
  <pageMargins left="0.25" right="0.25" top="0.75" bottom="0.75" header="0.3" footer="0.3"/>
  <pageSetup scale="87" fitToHeight="2" orientation="portrait" r:id="rId2"/>
  <headerFooter>
    <oddFooter>&amp;LForm 6B
Development Budget Details&amp;CCFA Forms&amp;REdition: 2015
Version: 1.1</oddFooter>
  </headerFooter>
  <rowBreaks count="1" manualBreakCount="1">
    <brk id="57" min="1" max="11" man="1"/>
  </rowBreaks>
  <drawing r:id="rId3"/>
</worksheet>
</file>

<file path=xl/worksheets/sheet11.xml><?xml version="1.0" encoding="utf-8"?>
<worksheet xmlns="http://schemas.openxmlformats.org/spreadsheetml/2006/main" xmlns:r="http://schemas.openxmlformats.org/officeDocument/2006/relationships">
  <dimension ref="A1:K54"/>
  <sheetViews>
    <sheetView showGridLines="0" topLeftCell="A31" zoomScaleNormal="100" workbookViewId="0">
      <selection activeCell="J23" sqref="J23"/>
    </sheetView>
  </sheetViews>
  <sheetFormatPr defaultColWidth="9.1796875" defaultRowHeight="14.5"/>
  <cols>
    <col min="1" max="2" width="1.7265625" style="854" customWidth="1"/>
    <col min="3" max="3" width="2.81640625" style="854" customWidth="1"/>
    <col min="4" max="4" width="14.26953125" style="854" customWidth="1"/>
    <col min="5" max="5" width="9.1796875" style="854"/>
    <col min="6" max="6" width="4.26953125" style="854" customWidth="1"/>
    <col min="7" max="7" width="4.26953125" style="854" bestFit="1" customWidth="1"/>
    <col min="8" max="9" width="11.453125" style="854" customWidth="1"/>
    <col min="10" max="10" width="31.453125" style="934" customWidth="1"/>
    <col min="11" max="11" width="1.7265625" style="934" customWidth="1"/>
    <col min="12" max="16384" width="9.1796875" style="854"/>
  </cols>
  <sheetData>
    <row r="1" spans="2:11" ht="15" thickBot="1"/>
    <row r="2" spans="2:11" s="934" customFormat="1">
      <c r="B2" s="1185"/>
      <c r="C2" s="1415"/>
      <c r="D2" s="1415"/>
      <c r="E2" s="1415"/>
      <c r="F2" s="1415"/>
      <c r="G2" s="1415"/>
      <c r="H2" s="1415"/>
      <c r="I2" s="1415"/>
      <c r="J2" s="1415"/>
      <c r="K2" s="1186"/>
    </row>
    <row r="3" spans="2:11" s="934" customFormat="1" ht="18.5">
      <c r="B3" s="1187"/>
      <c r="C3" s="1849" t="s">
        <v>747</v>
      </c>
      <c r="D3" s="1849"/>
      <c r="E3" s="1849"/>
      <c r="F3" s="1849"/>
      <c r="G3" s="1849"/>
      <c r="H3" s="1849"/>
      <c r="I3" s="1849"/>
      <c r="J3" s="1849"/>
      <c r="K3" s="1188"/>
    </row>
    <row r="4" spans="2:11" s="934" customFormat="1">
      <c r="B4" s="1187"/>
      <c r="C4" s="357"/>
      <c r="D4" s="357"/>
      <c r="E4" s="357"/>
      <c r="F4" s="357"/>
      <c r="G4" s="357"/>
      <c r="H4" s="357"/>
      <c r="I4" s="357"/>
      <c r="J4" s="357"/>
      <c r="K4" s="1188"/>
    </row>
    <row r="5" spans="2:11" s="934" customFormat="1">
      <c r="B5" s="1187"/>
      <c r="C5" s="831"/>
      <c r="D5" s="260" t="s">
        <v>1</v>
      </c>
      <c r="E5" s="1156" t="str">
        <f>IF('1A'!G5="","Enter Project Name on Form 1A",'1A'!G5)</f>
        <v>Enter Project Name on Form 1A</v>
      </c>
      <c r="F5" s="1423"/>
      <c r="G5" s="1423"/>
      <c r="H5" s="1423"/>
      <c r="I5" s="1423"/>
      <c r="J5" s="1423"/>
      <c r="K5" s="1188"/>
    </row>
    <row r="6" spans="2:11" s="934" customFormat="1" ht="15" customHeight="1" thickBot="1">
      <c r="B6" s="1187"/>
      <c r="C6" s="357"/>
      <c r="D6" s="357"/>
      <c r="E6" s="357"/>
      <c r="F6" s="357"/>
      <c r="G6" s="357"/>
      <c r="H6" s="357"/>
      <c r="I6" s="357"/>
      <c r="J6" s="357"/>
      <c r="K6" s="1188"/>
    </row>
    <row r="7" spans="2:11" s="934" customFormat="1" ht="15" thickBot="1">
      <c r="B7" s="1187"/>
      <c r="C7" s="1189" t="s">
        <v>293</v>
      </c>
      <c r="D7" s="1670"/>
      <c r="E7" s="1670"/>
      <c r="F7" s="1656" t="s">
        <v>294</v>
      </c>
      <c r="G7" s="1657" t="s">
        <v>295</v>
      </c>
      <c r="H7" s="1657" t="s">
        <v>296</v>
      </c>
      <c r="I7" s="1657" t="s">
        <v>101</v>
      </c>
      <c r="J7" s="1655" t="s">
        <v>297</v>
      </c>
      <c r="K7" s="1418"/>
    </row>
    <row r="8" spans="2:11" s="934" customFormat="1" ht="15" thickBot="1">
      <c r="B8" s="1187"/>
      <c r="C8" s="1190" t="s">
        <v>298</v>
      </c>
      <c r="D8" s="1190"/>
      <c r="E8" s="1190"/>
      <c r="F8" s="249"/>
      <c r="G8" s="249"/>
      <c r="H8" s="249"/>
      <c r="I8" s="357"/>
      <c r="J8" s="357"/>
      <c r="K8" s="1188"/>
    </row>
    <row r="9" spans="2:11" s="934" customFormat="1" ht="15" thickBot="1">
      <c r="B9" s="1187"/>
      <c r="C9" s="135"/>
      <c r="D9" s="135" t="s">
        <v>299</v>
      </c>
      <c r="E9" s="135"/>
      <c r="F9" s="1668"/>
      <c r="G9" s="1669"/>
      <c r="H9" s="1669"/>
      <c r="I9" s="1640">
        <f>F9*H9</f>
        <v>0</v>
      </c>
      <c r="J9" s="1641"/>
      <c r="K9" s="1188"/>
    </row>
    <row r="10" spans="2:11" s="934" customFormat="1" ht="15" thickBot="1">
      <c r="B10" s="1187"/>
      <c r="C10" s="135"/>
      <c r="D10" s="135"/>
      <c r="E10" s="135"/>
      <c r="F10" s="1191"/>
      <c r="G10" s="1191"/>
      <c r="H10" s="1192"/>
      <c r="I10" s="1642">
        <f>I9</f>
        <v>0</v>
      </c>
      <c r="J10" s="1643"/>
      <c r="K10" s="1188"/>
    </row>
    <row r="11" spans="2:11" s="934" customFormat="1" ht="3.75" customHeight="1">
      <c r="B11" s="1187"/>
      <c r="C11" s="135"/>
      <c r="D11" s="135"/>
      <c r="E11" s="135"/>
      <c r="F11" s="249"/>
      <c r="G11" s="249"/>
      <c r="H11" s="249"/>
      <c r="I11" s="357"/>
      <c r="J11" s="357"/>
      <c r="K11" s="1188"/>
    </row>
    <row r="12" spans="2:11" s="934" customFormat="1" ht="15" thickBot="1">
      <c r="B12" s="1187"/>
      <c r="C12" s="1190" t="s">
        <v>300</v>
      </c>
      <c r="D12" s="1190"/>
      <c r="E12" s="1190"/>
      <c r="F12" s="249"/>
      <c r="G12" s="249"/>
      <c r="H12" s="249"/>
      <c r="I12" s="357"/>
      <c r="J12" s="357"/>
      <c r="K12" s="1188"/>
    </row>
    <row r="13" spans="2:11" s="934" customFormat="1">
      <c r="B13" s="1187"/>
      <c r="C13" s="135"/>
      <c r="D13" s="135" t="s">
        <v>301</v>
      </c>
      <c r="E13" s="135"/>
      <c r="F13" s="1658"/>
      <c r="G13" s="1659"/>
      <c r="H13" s="1659"/>
      <c r="I13" s="1644">
        <f t="shared" ref="I13:I20" si="0">F13*H13</f>
        <v>0</v>
      </c>
      <c r="J13" s="1645"/>
      <c r="K13" s="1188"/>
    </row>
    <row r="14" spans="2:11" s="934" customFormat="1">
      <c r="B14" s="1187"/>
      <c r="C14" s="135"/>
      <c r="D14" s="135" t="s">
        <v>302</v>
      </c>
      <c r="E14" s="135"/>
      <c r="F14" s="1660"/>
      <c r="G14" s="1661"/>
      <c r="H14" s="1661"/>
      <c r="I14" s="1646">
        <f t="shared" si="0"/>
        <v>0</v>
      </c>
      <c r="J14" s="1647"/>
      <c r="K14" s="1188"/>
    </row>
    <row r="15" spans="2:11" s="934" customFormat="1">
      <c r="B15" s="1187"/>
      <c r="C15" s="135"/>
      <c r="D15" s="135" t="s">
        <v>303</v>
      </c>
      <c r="E15" s="135"/>
      <c r="F15" s="1660"/>
      <c r="G15" s="1661"/>
      <c r="H15" s="1661"/>
      <c r="I15" s="1646">
        <f t="shared" si="0"/>
        <v>0</v>
      </c>
      <c r="J15" s="1647"/>
      <c r="K15" s="1188"/>
    </row>
    <row r="16" spans="2:11" s="934" customFormat="1">
      <c r="B16" s="1187"/>
      <c r="C16" s="135"/>
      <c r="D16" s="135" t="s">
        <v>121</v>
      </c>
      <c r="E16" s="135"/>
      <c r="F16" s="1660"/>
      <c r="G16" s="1661"/>
      <c r="H16" s="1661"/>
      <c r="I16" s="1646">
        <f t="shared" si="0"/>
        <v>0</v>
      </c>
      <c r="J16" s="1647"/>
      <c r="K16" s="1188"/>
    </row>
    <row r="17" spans="2:11" s="934" customFormat="1">
      <c r="B17" s="1187"/>
      <c r="C17" s="135"/>
      <c r="D17" s="135" t="s">
        <v>304</v>
      </c>
      <c r="E17" s="135"/>
      <c r="F17" s="1660"/>
      <c r="G17" s="1661"/>
      <c r="H17" s="1661"/>
      <c r="I17" s="1646">
        <f t="shared" si="0"/>
        <v>0</v>
      </c>
      <c r="J17" s="1647"/>
      <c r="K17" s="1188"/>
    </row>
    <row r="18" spans="2:11" s="934" customFormat="1">
      <c r="B18" s="1187"/>
      <c r="C18" s="135"/>
      <c r="D18" s="135" t="s">
        <v>305</v>
      </c>
      <c r="E18" s="135"/>
      <c r="F18" s="1660"/>
      <c r="G18" s="1661"/>
      <c r="H18" s="1661"/>
      <c r="I18" s="1646">
        <f t="shared" si="0"/>
        <v>0</v>
      </c>
      <c r="J18" s="1647"/>
      <c r="K18" s="1188"/>
    </row>
    <row r="19" spans="2:11" s="934" customFormat="1">
      <c r="B19" s="1187"/>
      <c r="C19" s="135"/>
      <c r="D19" s="135" t="s">
        <v>257</v>
      </c>
      <c r="E19" s="135"/>
      <c r="F19" s="1660"/>
      <c r="G19" s="1661"/>
      <c r="H19" s="1661"/>
      <c r="I19" s="1646">
        <f t="shared" si="0"/>
        <v>0</v>
      </c>
      <c r="J19" s="1647"/>
      <c r="K19" s="1188"/>
    </row>
    <row r="20" spans="2:11" s="934" customFormat="1" ht="15" thickBot="1">
      <c r="B20" s="1187"/>
      <c r="C20" s="135"/>
      <c r="D20" s="135" t="s">
        <v>306</v>
      </c>
      <c r="E20" s="135"/>
      <c r="F20" s="1662"/>
      <c r="G20" s="1663"/>
      <c r="H20" s="1663"/>
      <c r="I20" s="1648">
        <f t="shared" si="0"/>
        <v>0</v>
      </c>
      <c r="J20" s="1649"/>
      <c r="K20" s="1188"/>
    </row>
    <row r="21" spans="2:11" s="934" customFormat="1" ht="15" thickBot="1">
      <c r="B21" s="1187"/>
      <c r="C21" s="135"/>
      <c r="D21" s="135"/>
      <c r="E21" s="135"/>
      <c r="F21" s="1191"/>
      <c r="G21" s="1191"/>
      <c r="H21" s="1193" t="s">
        <v>184</v>
      </c>
      <c r="I21" s="1650">
        <f>SUM(I13:I20)</f>
        <v>0</v>
      </c>
      <c r="J21" s="1651"/>
      <c r="K21" s="1188"/>
    </row>
    <row r="22" spans="2:11" s="934" customFormat="1" ht="3.75" customHeight="1">
      <c r="B22" s="1187"/>
      <c r="C22" s="135"/>
      <c r="D22" s="135"/>
      <c r="E22" s="135"/>
      <c r="F22" s="249"/>
      <c r="G22" s="249"/>
      <c r="H22" s="249"/>
      <c r="I22" s="357"/>
      <c r="J22" s="357"/>
      <c r="K22" s="1188"/>
    </row>
    <row r="23" spans="2:11" s="934" customFormat="1" ht="15" thickBot="1">
      <c r="B23" s="1187"/>
      <c r="C23" s="1190" t="s">
        <v>307</v>
      </c>
      <c r="D23" s="1190"/>
      <c r="E23" s="1190"/>
      <c r="F23" s="249"/>
      <c r="G23" s="249"/>
      <c r="H23" s="249"/>
      <c r="I23" s="357"/>
      <c r="J23" s="357"/>
      <c r="K23" s="1188"/>
    </row>
    <row r="24" spans="2:11" s="934" customFormat="1">
      <c r="B24" s="1187"/>
      <c r="C24" s="135"/>
      <c r="D24" s="135" t="s">
        <v>308</v>
      </c>
      <c r="E24" s="135"/>
      <c r="F24" s="1658"/>
      <c r="G24" s="1659"/>
      <c r="H24" s="1659"/>
      <c r="I24" s="1644">
        <f t="shared" ref="I24:I31" si="1">F24*H24</f>
        <v>0</v>
      </c>
      <c r="J24" s="1645"/>
      <c r="K24" s="1188"/>
    </row>
    <row r="25" spans="2:11" s="934" customFormat="1">
      <c r="B25" s="1187"/>
      <c r="C25" s="135"/>
      <c r="D25" s="135" t="s">
        <v>309</v>
      </c>
      <c r="E25" s="135"/>
      <c r="F25" s="1660"/>
      <c r="G25" s="1661"/>
      <c r="H25" s="1661"/>
      <c r="I25" s="1646">
        <f t="shared" si="1"/>
        <v>0</v>
      </c>
      <c r="J25" s="1647"/>
      <c r="K25" s="1188"/>
    </row>
    <row r="26" spans="2:11" s="934" customFormat="1">
      <c r="B26" s="1187"/>
      <c r="C26" s="135"/>
      <c r="D26" s="135" t="s">
        <v>310</v>
      </c>
      <c r="E26" s="135"/>
      <c r="F26" s="1660"/>
      <c r="G26" s="1661"/>
      <c r="H26" s="1661"/>
      <c r="I26" s="1646">
        <f t="shared" si="1"/>
        <v>0</v>
      </c>
      <c r="J26" s="1647"/>
      <c r="K26" s="1188"/>
    </row>
    <row r="27" spans="2:11" s="934" customFormat="1">
      <c r="B27" s="1187"/>
      <c r="C27" s="135"/>
      <c r="D27" s="135" t="s">
        <v>311</v>
      </c>
      <c r="E27" s="135"/>
      <c r="F27" s="1666"/>
      <c r="G27" s="1667"/>
      <c r="H27" s="1667"/>
      <c r="I27" s="1646">
        <f t="shared" si="1"/>
        <v>0</v>
      </c>
      <c r="J27" s="1652"/>
      <c r="K27" s="1188"/>
    </row>
    <row r="28" spans="2:11" s="934" customFormat="1">
      <c r="B28" s="1187"/>
      <c r="C28" s="135"/>
      <c r="D28" s="135" t="s">
        <v>312</v>
      </c>
      <c r="E28" s="135"/>
      <c r="F28" s="1660"/>
      <c r="G28" s="1661"/>
      <c r="H28" s="1661"/>
      <c r="I28" s="1646">
        <f t="shared" si="1"/>
        <v>0</v>
      </c>
      <c r="J28" s="1647"/>
      <c r="K28" s="1188"/>
    </row>
    <row r="29" spans="2:11" s="934" customFormat="1">
      <c r="B29" s="1187"/>
      <c r="C29" s="135"/>
      <c r="D29" s="135" t="s">
        <v>313</v>
      </c>
      <c r="E29" s="135"/>
      <c r="F29" s="1660"/>
      <c r="G29" s="1661"/>
      <c r="H29" s="1661"/>
      <c r="I29" s="1646">
        <f t="shared" si="1"/>
        <v>0</v>
      </c>
      <c r="J29" s="1647"/>
      <c r="K29" s="1188"/>
    </row>
    <row r="30" spans="2:11" s="934" customFormat="1">
      <c r="B30" s="1187"/>
      <c r="C30" s="135"/>
      <c r="D30" s="135" t="s">
        <v>314</v>
      </c>
      <c r="E30" s="135"/>
      <c r="F30" s="1660"/>
      <c r="G30" s="1661"/>
      <c r="H30" s="1661"/>
      <c r="I30" s="1646">
        <f t="shared" si="1"/>
        <v>0</v>
      </c>
      <c r="J30" s="1647"/>
      <c r="K30" s="1188"/>
    </row>
    <row r="31" spans="2:11" s="934" customFormat="1" ht="15" thickBot="1">
      <c r="B31" s="1187"/>
      <c r="C31" s="135"/>
      <c r="D31" s="135" t="s">
        <v>315</v>
      </c>
      <c r="E31" s="135"/>
      <c r="F31" s="1664"/>
      <c r="G31" s="1665"/>
      <c r="H31" s="1665"/>
      <c r="I31" s="1648">
        <f t="shared" si="1"/>
        <v>0</v>
      </c>
      <c r="J31" s="1649"/>
      <c r="K31" s="1188"/>
    </row>
    <row r="32" spans="2:11" s="934" customFormat="1" ht="15" thickBot="1">
      <c r="B32" s="1187"/>
      <c r="C32" s="135"/>
      <c r="D32" s="135"/>
      <c r="E32" s="135"/>
      <c r="F32" s="1191"/>
      <c r="G32" s="1191"/>
      <c r="H32" s="1193" t="s">
        <v>184</v>
      </c>
      <c r="I32" s="1642">
        <f>SUM(I24:I31)</f>
        <v>0</v>
      </c>
      <c r="J32" s="1643"/>
      <c r="K32" s="1188"/>
    </row>
    <row r="33" spans="1:11" s="934" customFormat="1" ht="3.75" customHeight="1">
      <c r="B33" s="1187"/>
      <c r="C33" s="135"/>
      <c r="D33" s="135"/>
      <c r="E33" s="135"/>
      <c r="F33" s="249"/>
      <c r="G33" s="249"/>
      <c r="H33" s="249"/>
      <c r="I33" s="357"/>
      <c r="J33" s="357"/>
      <c r="K33" s="1188"/>
    </row>
    <row r="34" spans="1:11" s="934" customFormat="1" ht="15" thickBot="1">
      <c r="B34" s="1187"/>
      <c r="C34" s="1190" t="s">
        <v>316</v>
      </c>
      <c r="D34" s="1190"/>
      <c r="E34" s="1190"/>
      <c r="F34" s="249"/>
      <c r="G34" s="249"/>
      <c r="H34" s="249"/>
      <c r="I34" s="357"/>
      <c r="J34" s="357"/>
      <c r="K34" s="1188"/>
    </row>
    <row r="35" spans="1:11" s="934" customFormat="1">
      <c r="B35" s="1187"/>
      <c r="C35" s="135"/>
      <c r="D35" s="135" t="s">
        <v>317</v>
      </c>
      <c r="E35" s="135"/>
      <c r="F35" s="1658"/>
      <c r="G35" s="1659"/>
      <c r="H35" s="1659"/>
      <c r="I35" s="1644">
        <f t="shared" ref="I35:I36" si="2">F35*H35</f>
        <v>0</v>
      </c>
      <c r="J35" s="1645"/>
      <c r="K35" s="1188"/>
    </row>
    <row r="36" spans="1:11" s="934" customFormat="1">
      <c r="B36" s="1187"/>
      <c r="C36" s="135"/>
      <c r="D36" s="135" t="s">
        <v>318</v>
      </c>
      <c r="E36" s="135"/>
      <c r="F36" s="1660"/>
      <c r="G36" s="1661"/>
      <c r="H36" s="1661"/>
      <c r="I36" s="1646">
        <f t="shared" si="2"/>
        <v>0</v>
      </c>
      <c r="J36" s="1647"/>
      <c r="K36" s="1188"/>
    </row>
    <row r="37" spans="1:11">
      <c r="A37" s="934"/>
      <c r="B37" s="1187"/>
      <c r="C37" s="135"/>
      <c r="D37" s="135" t="s">
        <v>319</v>
      </c>
      <c r="E37" s="135"/>
      <c r="F37" s="210"/>
      <c r="G37" s="209"/>
      <c r="H37" s="209"/>
      <c r="I37" s="209"/>
      <c r="J37" s="1182"/>
      <c r="K37" s="1188"/>
    </row>
    <row r="38" spans="1:11" s="934" customFormat="1">
      <c r="B38" s="1187"/>
      <c r="C38" s="135"/>
      <c r="D38" s="1953" t="s">
        <v>1095</v>
      </c>
      <c r="E38" s="1953"/>
      <c r="F38" s="1660"/>
      <c r="G38" s="1661"/>
      <c r="H38" s="1661"/>
      <c r="I38" s="1646">
        <f t="shared" ref="I38:I39" si="3">F38*H38</f>
        <v>0</v>
      </c>
      <c r="J38" s="1647"/>
      <c r="K38" s="1188"/>
    </row>
    <row r="39" spans="1:11" s="934" customFormat="1" ht="15" thickBot="1">
      <c r="B39" s="1187"/>
      <c r="C39" s="135"/>
      <c r="D39" s="1953" t="s">
        <v>1096</v>
      </c>
      <c r="E39" s="1953"/>
      <c r="F39" s="1664"/>
      <c r="G39" s="1665"/>
      <c r="H39" s="1665"/>
      <c r="I39" s="1648">
        <f t="shared" si="3"/>
        <v>0</v>
      </c>
      <c r="J39" s="1649"/>
      <c r="K39" s="1188"/>
    </row>
    <row r="40" spans="1:11" s="934" customFormat="1" ht="15" thickBot="1">
      <c r="B40" s="1187"/>
      <c r="C40" s="135"/>
      <c r="D40" s="135"/>
      <c r="E40" s="135"/>
      <c r="F40" s="1191"/>
      <c r="G40" s="1191"/>
      <c r="H40" s="1193" t="s">
        <v>184</v>
      </c>
      <c r="I40" s="1642">
        <f>SUM(I35:I36)+SUM(I38:I39)</f>
        <v>0</v>
      </c>
      <c r="J40" s="1643"/>
      <c r="K40" s="1188"/>
    </row>
    <row r="41" spans="1:11" s="934" customFormat="1" ht="3.75" customHeight="1">
      <c r="B41" s="1187"/>
      <c r="C41" s="135"/>
      <c r="D41" s="135"/>
      <c r="E41" s="135"/>
      <c r="F41" s="249"/>
      <c r="G41" s="249"/>
      <c r="H41" s="249"/>
      <c r="I41" s="357"/>
      <c r="J41" s="357"/>
      <c r="K41" s="1188"/>
    </row>
    <row r="42" spans="1:11" s="934" customFormat="1" ht="15" thickBot="1">
      <c r="B42" s="1187"/>
      <c r="C42" s="1190" t="s">
        <v>320</v>
      </c>
      <c r="D42" s="1190"/>
      <c r="E42" s="1190"/>
      <c r="F42" s="249"/>
      <c r="G42" s="249"/>
      <c r="H42" s="249"/>
      <c r="I42" s="357"/>
      <c r="J42" s="357"/>
      <c r="K42" s="1188"/>
    </row>
    <row r="43" spans="1:11" s="934" customFormat="1">
      <c r="B43" s="1187"/>
      <c r="C43" s="135"/>
      <c r="D43" s="135" t="s">
        <v>321</v>
      </c>
      <c r="E43" s="135"/>
      <c r="F43" s="1658"/>
      <c r="G43" s="1659"/>
      <c r="H43" s="1659"/>
      <c r="I43" s="1644">
        <f t="shared" ref="I43:I46" si="4">F43*H43</f>
        <v>0</v>
      </c>
      <c r="J43" s="1645"/>
      <c r="K43" s="1188"/>
    </row>
    <row r="44" spans="1:11" s="934" customFormat="1">
      <c r="B44" s="1187"/>
      <c r="C44" s="135"/>
      <c r="D44" s="135" t="s">
        <v>322</v>
      </c>
      <c r="E44" s="135"/>
      <c r="F44" s="1660"/>
      <c r="G44" s="1661"/>
      <c r="H44" s="1661"/>
      <c r="I44" s="1646">
        <f t="shared" si="4"/>
        <v>0</v>
      </c>
      <c r="J44" s="1647"/>
      <c r="K44" s="1188"/>
    </row>
    <row r="45" spans="1:11" s="934" customFormat="1">
      <c r="B45" s="1187"/>
      <c r="C45" s="135"/>
      <c r="D45" s="135" t="s">
        <v>302</v>
      </c>
      <c r="E45" s="135"/>
      <c r="F45" s="1660"/>
      <c r="G45" s="1661"/>
      <c r="H45" s="1661"/>
      <c r="I45" s="1646">
        <f t="shared" si="4"/>
        <v>0</v>
      </c>
      <c r="J45" s="1647"/>
      <c r="K45" s="1188"/>
    </row>
    <row r="46" spans="1:11" s="934" customFormat="1" ht="15" thickBot="1">
      <c r="B46" s="1187"/>
      <c r="C46" s="135"/>
      <c r="D46" s="135" t="s">
        <v>323</v>
      </c>
      <c r="E46" s="135"/>
      <c r="F46" s="1662"/>
      <c r="G46" s="1663"/>
      <c r="H46" s="1663"/>
      <c r="I46" s="1648">
        <f t="shared" si="4"/>
        <v>0</v>
      </c>
      <c r="J46" s="1649"/>
      <c r="K46" s="1188"/>
    </row>
    <row r="47" spans="1:11" s="934" customFormat="1" ht="15" thickBot="1">
      <c r="B47" s="1187"/>
      <c r="C47" s="135"/>
      <c r="D47" s="135"/>
      <c r="E47" s="135"/>
      <c r="F47" s="1191"/>
      <c r="G47" s="1191"/>
      <c r="H47" s="1193" t="s">
        <v>184</v>
      </c>
      <c r="I47" s="1642">
        <f>SUM(I43:I46)</f>
        <v>0</v>
      </c>
      <c r="J47" s="1643"/>
      <c r="K47" s="1188"/>
    </row>
    <row r="48" spans="1:11" s="934" customFormat="1" ht="3.75" customHeight="1">
      <c r="B48" s="1187"/>
      <c r="C48" s="135"/>
      <c r="D48" s="135"/>
      <c r="E48" s="135"/>
      <c r="F48" s="249"/>
      <c r="G48" s="249"/>
      <c r="H48" s="249"/>
      <c r="I48" s="357"/>
      <c r="J48" s="357"/>
      <c r="K48" s="1188"/>
    </row>
    <row r="49" spans="2:11" s="934" customFormat="1" ht="15" thickBot="1">
      <c r="B49" s="1187"/>
      <c r="C49" s="1190" t="s">
        <v>257</v>
      </c>
      <c r="D49" s="1190"/>
      <c r="E49" s="1190"/>
      <c r="F49" s="1194"/>
      <c r="G49" s="1194"/>
      <c r="H49" s="1194"/>
      <c r="I49" s="1653"/>
      <c r="J49" s="705"/>
      <c r="K49" s="1188"/>
    </row>
    <row r="50" spans="2:11" s="934" customFormat="1" ht="15" thickBot="1">
      <c r="B50" s="1187"/>
      <c r="C50" s="135"/>
      <c r="D50" s="135"/>
      <c r="E50" s="135"/>
      <c r="F50" s="1183"/>
      <c r="G50" s="1184"/>
      <c r="H50" s="1184"/>
      <c r="I50" s="1654">
        <f>F50*H50</f>
        <v>0</v>
      </c>
      <c r="J50" s="1641"/>
      <c r="K50" s="1188"/>
    </row>
    <row r="51" spans="2:11" s="934" customFormat="1" ht="15" thickBot="1">
      <c r="B51" s="1187"/>
      <c r="C51" s="135"/>
      <c r="D51" s="135"/>
      <c r="E51" s="135"/>
      <c r="F51" s="1191"/>
      <c r="G51" s="1191"/>
      <c r="H51" s="1193" t="s">
        <v>184</v>
      </c>
      <c r="I51" s="1642">
        <f>SUM(I50)</f>
        <v>0</v>
      </c>
      <c r="J51" s="1643"/>
      <c r="K51" s="1188"/>
    </row>
    <row r="52" spans="2:11" s="934" customFormat="1" ht="7.5" customHeight="1" thickBot="1">
      <c r="B52" s="1187"/>
      <c r="C52" s="135"/>
      <c r="D52" s="135"/>
      <c r="E52" s="135"/>
      <c r="F52" s="249"/>
      <c r="G52" s="249"/>
      <c r="H52" s="249"/>
      <c r="I52" s="249"/>
      <c r="J52" s="249"/>
      <c r="K52" s="1188"/>
    </row>
    <row r="53" spans="2:11" ht="15" thickBot="1">
      <c r="B53" s="1195"/>
      <c r="C53" s="1671" t="s">
        <v>66</v>
      </c>
      <c r="D53" s="1196"/>
      <c r="E53" s="1197"/>
      <c r="F53" s="1198"/>
      <c r="G53" s="1198"/>
      <c r="H53" s="1199"/>
      <c r="I53" s="1200">
        <f>I10+I21+I32+I40+I47+I51</f>
        <v>0</v>
      </c>
      <c r="J53" s="1201" t="str">
        <f>IF(I53&lt;&gt;('6A'!J98+'6A'!J99),"WARNING: Does not match Form 6A","")</f>
        <v/>
      </c>
      <c r="K53" s="1188"/>
    </row>
    <row r="54" spans="2:11" s="934" customFormat="1" ht="9" customHeight="1" thickBot="1">
      <c r="B54" s="1202"/>
      <c r="C54" s="1203"/>
      <c r="D54" s="1203"/>
      <c r="E54" s="1203"/>
      <c r="F54" s="1203"/>
      <c r="G54" s="1203"/>
      <c r="H54" s="1203"/>
      <c r="I54" s="1204" t="s">
        <v>35</v>
      </c>
      <c r="J54" s="1203"/>
      <c r="K54" s="1130"/>
    </row>
  </sheetData>
  <sheetProtection password="9F6B" sheet="1" objects="1" scenarios="1" formatCells="0" formatColumns="0" formatRows="0"/>
  <customSheetViews>
    <customSheetView guid="{1A40067C-0AC1-4C99-AB38-50E48336F373}" showGridLines="0" topLeftCell="A31">
      <selection activeCell="J23" sqref="J23"/>
      <pageMargins left="0.7" right="0.7" top="0.75" bottom="0.75" header="0.3" footer="0.3"/>
      <pageSetup scale="94" orientation="portrait" r:id="rId1"/>
      <headerFooter>
        <oddFooter>&amp;LForm 6E
Fee Schedule&amp;CCFA Forms&amp;REdition: 2015
Version: 1.1</oddFooter>
      </headerFooter>
    </customSheetView>
  </customSheetViews>
  <mergeCells count="3">
    <mergeCell ref="D38:E38"/>
    <mergeCell ref="D39:E39"/>
    <mergeCell ref="C3:J3"/>
  </mergeCells>
  <pageMargins left="0.7" right="0.7" top="0.75" bottom="0.75" header="0.3" footer="0.3"/>
  <pageSetup scale="94" orientation="portrait" r:id="rId2"/>
  <headerFooter>
    <oddFooter>&amp;LForm 6E
Fee Schedule&amp;CCFA Forms&amp;REdition: 2015
Version: 1.1</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7:P44"/>
  <sheetViews>
    <sheetView showGridLines="0" topLeftCell="A4" zoomScaleNormal="100" workbookViewId="0">
      <selection activeCell="F26" sqref="F26"/>
    </sheetView>
  </sheetViews>
  <sheetFormatPr defaultColWidth="9.1796875" defaultRowHeight="14.5"/>
  <cols>
    <col min="1" max="2" width="1.7265625" style="855" customWidth="1"/>
    <col min="3" max="3" width="14.26953125" style="855" customWidth="1"/>
    <col min="4" max="4" width="22.81640625" style="855" customWidth="1"/>
    <col min="5" max="6" width="17.1796875" style="855" customWidth="1"/>
    <col min="7" max="8" width="9.1796875" style="855"/>
    <col min="9" max="9" width="10" style="855" customWidth="1"/>
    <col min="10" max="10" width="11.54296875" style="855" customWidth="1"/>
    <col min="11" max="12" width="8.54296875" style="855" customWidth="1"/>
    <col min="13" max="13" width="11.453125" style="855" customWidth="1"/>
    <col min="14" max="14" width="15" style="855" bestFit="1" customWidth="1"/>
    <col min="15" max="15" width="1.7265625" style="855" customWidth="1"/>
    <col min="16" max="16384" width="9.1796875" style="855"/>
  </cols>
  <sheetData>
    <row r="7" spans="2:15" ht="9" customHeight="1" thickBot="1"/>
    <row r="8" spans="2:15" ht="9" customHeight="1">
      <c r="B8" s="1206"/>
      <c r="C8" s="1207"/>
      <c r="D8" s="1207"/>
      <c r="E8" s="1208"/>
      <c r="F8" s="1208"/>
      <c r="G8" s="1208"/>
      <c r="H8" s="1207"/>
      <c r="I8" s="1207"/>
      <c r="J8" s="1207"/>
      <c r="K8" s="1207"/>
      <c r="L8" s="1207"/>
      <c r="M8" s="1207"/>
      <c r="N8" s="1207"/>
      <c r="O8" s="1209"/>
    </row>
    <row r="9" spans="2:15" ht="18.5">
      <c r="B9" s="1210"/>
      <c r="C9" s="1900" t="s">
        <v>1086</v>
      </c>
      <c r="D9" s="1900"/>
      <c r="E9" s="1900"/>
      <c r="F9" s="1900"/>
      <c r="G9" s="1900"/>
      <c r="H9" s="1900"/>
      <c r="I9" s="1900"/>
      <c r="J9" s="1900"/>
      <c r="K9" s="1900"/>
      <c r="L9" s="1900"/>
      <c r="M9" s="1900"/>
      <c r="N9" s="1900"/>
      <c r="O9" s="1211"/>
    </row>
    <row r="10" spans="2:15">
      <c r="B10" s="1210"/>
      <c r="C10" s="404"/>
      <c r="D10" s="404"/>
      <c r="E10" s="817"/>
      <c r="F10" s="817"/>
      <c r="G10" s="817"/>
      <c r="H10" s="404"/>
      <c r="I10" s="404"/>
      <c r="J10" s="404"/>
      <c r="K10" s="404"/>
      <c r="L10" s="404"/>
      <c r="M10" s="404"/>
      <c r="N10" s="404"/>
      <c r="O10" s="1211"/>
    </row>
    <row r="11" spans="2:15">
      <c r="B11" s="1210"/>
      <c r="C11" s="938" t="s">
        <v>63</v>
      </c>
      <c r="D11" s="1212" t="str">
        <f>IF('1A'!G5="","Enter Project Name on Form 1A",'1A'!G5)</f>
        <v>Enter Project Name on Form 1A</v>
      </c>
      <c r="E11" s="1212"/>
      <c r="F11" s="1212"/>
      <c r="G11" s="1213"/>
      <c r="H11" s="1140"/>
      <c r="I11" s="404"/>
      <c r="J11" s="404"/>
      <c r="K11" s="404"/>
      <c r="L11" s="404"/>
      <c r="M11" s="404"/>
      <c r="N11" s="404"/>
      <c r="O11" s="1211"/>
    </row>
    <row r="12" spans="2:15" ht="22.5" customHeight="1">
      <c r="B12" s="1210"/>
      <c r="C12" s="404"/>
      <c r="D12" s="404"/>
      <c r="E12" s="817"/>
      <c r="F12" s="817"/>
      <c r="G12" s="817"/>
      <c r="H12" s="404"/>
      <c r="I12" s="404"/>
      <c r="J12" s="404"/>
      <c r="K12" s="404"/>
      <c r="L12" s="404"/>
      <c r="M12" s="404"/>
      <c r="N12" s="404"/>
      <c r="O12" s="1211"/>
    </row>
    <row r="13" spans="2:15" ht="15" thickBot="1">
      <c r="B13" s="1210"/>
      <c r="C13" s="938" t="s">
        <v>324</v>
      </c>
      <c r="D13" s="404"/>
      <c r="E13" s="1214"/>
      <c r="F13" s="1214"/>
      <c r="G13" s="1214"/>
      <c r="H13" s="1140"/>
      <c r="I13" s="1140"/>
      <c r="J13" s="404"/>
      <c r="K13" s="404"/>
      <c r="L13" s="404"/>
      <c r="M13" s="1140"/>
      <c r="N13" s="1140"/>
      <c r="O13" s="1215"/>
    </row>
    <row r="14" spans="2:15" ht="27" thickBot="1">
      <c r="B14" s="1216"/>
      <c r="C14" s="1957" t="s">
        <v>325</v>
      </c>
      <c r="D14" s="1958"/>
      <c r="E14" s="1217" t="s">
        <v>326</v>
      </c>
      <c r="F14" s="1218" t="s">
        <v>327</v>
      </c>
      <c r="G14" s="1219" t="s">
        <v>328</v>
      </c>
      <c r="H14" s="1219" t="s">
        <v>674</v>
      </c>
      <c r="I14" s="1220" t="s">
        <v>329</v>
      </c>
      <c r="J14" s="1963" t="s">
        <v>330</v>
      </c>
      <c r="K14" s="1964"/>
      <c r="L14" s="404"/>
      <c r="M14" s="1221"/>
      <c r="N14" s="1221"/>
      <c r="O14" s="1222"/>
    </row>
    <row r="15" spans="2:15">
      <c r="B15" s="1210"/>
      <c r="C15" s="1955"/>
      <c r="D15" s="1956"/>
      <c r="E15" s="348"/>
      <c r="F15" s="349"/>
      <c r="G15" s="350"/>
      <c r="H15" s="351"/>
      <c r="I15" s="1246"/>
      <c r="J15" s="1965"/>
      <c r="K15" s="1966"/>
      <c r="L15" s="404"/>
      <c r="M15" s="404"/>
      <c r="N15" s="404"/>
      <c r="O15" s="1211"/>
    </row>
    <row r="16" spans="2:15">
      <c r="B16" s="1210"/>
      <c r="C16" s="1959"/>
      <c r="D16" s="1960"/>
      <c r="E16" s="315"/>
      <c r="F16" s="316"/>
      <c r="G16" s="317"/>
      <c r="H16" s="318"/>
      <c r="I16" s="1247"/>
      <c r="J16" s="1967"/>
      <c r="K16" s="1968"/>
      <c r="L16" s="404"/>
      <c r="M16" s="404"/>
      <c r="N16" s="404"/>
      <c r="O16" s="1211"/>
    </row>
    <row r="17" spans="2:16" ht="15" thickBot="1">
      <c r="B17" s="1210"/>
      <c r="C17" s="1961"/>
      <c r="D17" s="1962"/>
      <c r="E17" s="319"/>
      <c r="F17" s="320"/>
      <c r="G17" s="321"/>
      <c r="H17" s="322"/>
      <c r="I17" s="1248"/>
      <c r="J17" s="1969"/>
      <c r="K17" s="1970"/>
      <c r="L17" s="404"/>
      <c r="M17" s="404"/>
      <c r="N17" s="404"/>
      <c r="O17" s="1211"/>
    </row>
    <row r="18" spans="2:16" ht="15" thickBot="1">
      <c r="B18" s="1210"/>
      <c r="C18" s="1971" t="s">
        <v>331</v>
      </c>
      <c r="D18" s="1972"/>
      <c r="E18" s="1223">
        <f>SUM(E15:E17)</f>
        <v>0</v>
      </c>
      <c r="F18" s="1224">
        <f>SUM(F15:F17)</f>
        <v>0</v>
      </c>
      <c r="G18" s="323"/>
      <c r="H18" s="404"/>
      <c r="I18" s="404"/>
      <c r="J18" s="404"/>
      <c r="K18" s="404"/>
      <c r="L18" s="404"/>
      <c r="M18" s="404"/>
      <c r="N18" s="404"/>
      <c r="O18" s="1211"/>
    </row>
    <row r="19" spans="2:16" ht="3.75" customHeight="1" thickBot="1">
      <c r="B19" s="1210"/>
      <c r="C19" s="324"/>
      <c r="D19" s="404"/>
      <c r="E19" s="340"/>
      <c r="F19" s="340"/>
      <c r="G19" s="323"/>
      <c r="H19" s="404"/>
      <c r="I19" s="404"/>
      <c r="J19" s="404"/>
      <c r="K19" s="404"/>
      <c r="L19" s="404"/>
      <c r="M19" s="404"/>
      <c r="N19" s="404"/>
      <c r="O19" s="1211"/>
    </row>
    <row r="20" spans="2:16" ht="15" thickBot="1">
      <c r="B20" s="1210"/>
      <c r="C20" s="1225"/>
      <c r="D20" s="1226" t="s">
        <v>332</v>
      </c>
      <c r="E20" s="831"/>
      <c r="F20" s="347">
        <f>E18+F18</f>
        <v>0</v>
      </c>
      <c r="G20" s="817"/>
      <c r="H20" s="404"/>
      <c r="I20" s="404"/>
      <c r="J20" s="404"/>
      <c r="K20" s="404"/>
      <c r="L20" s="404"/>
      <c r="M20" s="404"/>
      <c r="N20" s="404"/>
      <c r="O20" s="1211"/>
    </row>
    <row r="21" spans="2:16" ht="7.5" customHeight="1">
      <c r="B21" s="1210"/>
      <c r="C21" s="404"/>
      <c r="D21" s="404"/>
      <c r="E21" s="817"/>
      <c r="F21" s="817"/>
      <c r="G21" s="817"/>
      <c r="H21" s="404"/>
      <c r="I21" s="404"/>
      <c r="J21" s="404"/>
      <c r="K21" s="404"/>
      <c r="L21" s="404"/>
      <c r="M21" s="404"/>
      <c r="N21" s="404"/>
      <c r="O21" s="1211"/>
    </row>
    <row r="22" spans="2:16" ht="15" thickBot="1">
      <c r="B22" s="1210"/>
      <c r="C22" s="938" t="s">
        <v>333</v>
      </c>
      <c r="D22" s="404"/>
      <c r="E22" s="1214"/>
      <c r="F22" s="1214"/>
      <c r="G22" s="1214"/>
      <c r="H22" s="1140"/>
      <c r="I22" s="1140"/>
      <c r="J22" s="404"/>
      <c r="K22" s="404"/>
      <c r="L22" s="404"/>
      <c r="M22" s="1140"/>
      <c r="N22" s="1140"/>
      <c r="O22" s="1215"/>
    </row>
    <row r="23" spans="2:16" ht="27" thickBot="1">
      <c r="B23" s="1216"/>
      <c r="C23" s="1957" t="s">
        <v>334</v>
      </c>
      <c r="D23" s="1958"/>
      <c r="E23" s="1218" t="s">
        <v>326</v>
      </c>
      <c r="F23" s="1218" t="s">
        <v>327</v>
      </c>
      <c r="G23" s="1218" t="s">
        <v>335</v>
      </c>
      <c r="H23" s="1218" t="s">
        <v>336</v>
      </c>
      <c r="I23" s="1220" t="s">
        <v>337</v>
      </c>
      <c r="J23" s="1218" t="s">
        <v>338</v>
      </c>
      <c r="K23" s="1219" t="s">
        <v>328</v>
      </c>
      <c r="L23" s="1219" t="s">
        <v>339</v>
      </c>
      <c r="M23" s="1220" t="s">
        <v>329</v>
      </c>
      <c r="N23" s="1227" t="s">
        <v>672</v>
      </c>
      <c r="O23" s="1222"/>
    </row>
    <row r="24" spans="2:16">
      <c r="B24" s="1210"/>
      <c r="C24" s="1979"/>
      <c r="D24" s="1980"/>
      <c r="E24" s="328"/>
      <c r="F24" s="314"/>
      <c r="G24" s="330"/>
      <c r="H24" s="331"/>
      <c r="I24" s="329"/>
      <c r="J24" s="1823"/>
      <c r="K24" s="1824"/>
      <c r="L24" s="329"/>
      <c r="M24" s="329"/>
      <c r="N24" s="325"/>
      <c r="O24" s="1211"/>
      <c r="P24" s="1205"/>
    </row>
    <row r="25" spans="2:16">
      <c r="B25" s="1210"/>
      <c r="C25" s="1981"/>
      <c r="D25" s="1982"/>
      <c r="E25" s="332"/>
      <c r="F25" s="316"/>
      <c r="G25" s="334"/>
      <c r="H25" s="335"/>
      <c r="I25" s="333"/>
      <c r="J25" s="1825"/>
      <c r="K25" s="1826"/>
      <c r="L25" s="333"/>
      <c r="M25" s="333"/>
      <c r="N25" s="326"/>
      <c r="O25" s="1211"/>
    </row>
    <row r="26" spans="2:16">
      <c r="B26" s="1210"/>
      <c r="C26" s="1981"/>
      <c r="D26" s="1982"/>
      <c r="E26" s="332"/>
      <c r="F26" s="316"/>
      <c r="G26" s="334"/>
      <c r="H26" s="335"/>
      <c r="I26" s="333"/>
      <c r="J26" s="1825"/>
      <c r="K26" s="1826"/>
      <c r="L26" s="333"/>
      <c r="M26" s="333"/>
      <c r="N26" s="326"/>
      <c r="O26" s="1211"/>
    </row>
    <row r="27" spans="2:16">
      <c r="B27" s="1210"/>
      <c r="C27" s="1981"/>
      <c r="D27" s="1982"/>
      <c r="E27" s="332"/>
      <c r="F27" s="316"/>
      <c r="G27" s="334"/>
      <c r="H27" s="335"/>
      <c r="I27" s="333"/>
      <c r="J27" s="1825"/>
      <c r="K27" s="1826"/>
      <c r="L27" s="333"/>
      <c r="M27" s="333"/>
      <c r="N27" s="326"/>
      <c r="O27" s="1211"/>
    </row>
    <row r="28" spans="2:16" ht="15" thickBot="1">
      <c r="B28" s="1210"/>
      <c r="C28" s="1975"/>
      <c r="D28" s="1976"/>
      <c r="E28" s="336"/>
      <c r="F28" s="320"/>
      <c r="G28" s="338"/>
      <c r="H28" s="339"/>
      <c r="I28" s="337"/>
      <c r="J28" s="1827"/>
      <c r="K28" s="1828"/>
      <c r="L28" s="337"/>
      <c r="M28" s="337"/>
      <c r="N28" s="327"/>
      <c r="O28" s="1211"/>
    </row>
    <row r="29" spans="2:16" ht="15" thickBot="1">
      <c r="B29" s="1210"/>
      <c r="C29" s="1977" t="s">
        <v>340</v>
      </c>
      <c r="D29" s="1978"/>
      <c r="E29" s="345">
        <f>SUM(E24:E28)</f>
        <v>0</v>
      </c>
      <c r="F29" s="346">
        <f>SUM(F24:F28)</f>
        <v>0</v>
      </c>
      <c r="G29" s="1228"/>
      <c r="H29" s="1229"/>
      <c r="I29" s="802"/>
      <c r="J29" s="404"/>
      <c r="K29" s="404"/>
      <c r="L29" s="404"/>
      <c r="M29" s="802"/>
      <c r="N29" s="802"/>
      <c r="O29" s="1230"/>
    </row>
    <row r="30" spans="2:16" ht="3.75" customHeight="1" thickBot="1">
      <c r="B30" s="1210"/>
      <c r="C30" s="324"/>
      <c r="D30" s="404"/>
      <c r="E30" s="340"/>
      <c r="F30" s="340"/>
      <c r="G30" s="323"/>
      <c r="H30" s="1231"/>
      <c r="I30" s="802"/>
      <c r="J30" s="404"/>
      <c r="K30" s="404"/>
      <c r="L30" s="404"/>
      <c r="M30" s="802"/>
      <c r="N30" s="802"/>
      <c r="O30" s="1230"/>
    </row>
    <row r="31" spans="2:16" ht="15" thickBot="1">
      <c r="B31" s="1210"/>
      <c r="C31" s="831"/>
      <c r="D31" s="802" t="s">
        <v>341</v>
      </c>
      <c r="E31" s="802"/>
      <c r="F31" s="347">
        <f>E29+F29</f>
        <v>0</v>
      </c>
      <c r="G31" s="323"/>
      <c r="H31" s="1231"/>
      <c r="I31" s="802"/>
      <c r="J31" s="404"/>
      <c r="K31" s="404"/>
      <c r="L31" s="404"/>
      <c r="M31" s="802"/>
      <c r="N31" s="802"/>
      <c r="O31" s="1230"/>
    </row>
    <row r="32" spans="2:16" ht="3.75" customHeight="1" thickBot="1">
      <c r="B32" s="1210"/>
      <c r="C32" s="404"/>
      <c r="D32" s="831"/>
      <c r="E32" s="340"/>
      <c r="F32" s="341"/>
      <c r="G32" s="323"/>
      <c r="H32" s="1231"/>
      <c r="I32" s="802"/>
      <c r="J32" s="404"/>
      <c r="K32" s="404"/>
      <c r="L32" s="404"/>
      <c r="M32" s="802"/>
      <c r="N32" s="802"/>
      <c r="O32" s="1230"/>
    </row>
    <row r="33" spans="2:15" ht="15" thickBot="1">
      <c r="B33" s="1210"/>
      <c r="C33" s="831"/>
      <c r="D33" s="802" t="s">
        <v>342</v>
      </c>
      <c r="E33" s="802"/>
      <c r="F33" s="347">
        <f>'6D NA'!G52*'6D NA'!G40*10</f>
        <v>0</v>
      </c>
      <c r="G33" s="1232" t="s">
        <v>343</v>
      </c>
      <c r="H33" s="1231"/>
      <c r="I33" s="802"/>
      <c r="J33" s="404"/>
      <c r="K33" s="404"/>
      <c r="L33" s="404"/>
      <c r="M33" s="802"/>
      <c r="N33" s="802"/>
      <c r="O33" s="1230"/>
    </row>
    <row r="34" spans="2:15" ht="3.75" customHeight="1" thickBot="1">
      <c r="B34" s="1210"/>
      <c r="C34" s="404"/>
      <c r="D34" s="831"/>
      <c r="E34" s="342"/>
      <c r="F34" s="341"/>
      <c r="G34" s="323"/>
      <c r="H34" s="1231"/>
      <c r="I34" s="802"/>
      <c r="J34" s="404"/>
      <c r="K34" s="404"/>
      <c r="L34" s="404"/>
      <c r="M34" s="802"/>
      <c r="N34" s="802"/>
      <c r="O34" s="1230"/>
    </row>
    <row r="35" spans="2:15" ht="15" thickBot="1">
      <c r="B35" s="1210"/>
      <c r="C35" s="831"/>
      <c r="D35" s="802" t="s">
        <v>344</v>
      </c>
      <c r="E35" s="802"/>
      <c r="F35" s="347">
        <f>F31+F33</f>
        <v>0</v>
      </c>
      <c r="G35" s="817"/>
      <c r="H35" s="1231"/>
      <c r="I35" s="802"/>
      <c r="J35" s="1954"/>
      <c r="K35" s="1954"/>
      <c r="L35" s="1954"/>
      <c r="M35" s="1954"/>
      <c r="N35" s="404"/>
      <c r="O35" s="1211"/>
    </row>
    <row r="36" spans="2:15" ht="7.5" customHeight="1">
      <c r="B36" s="1210"/>
      <c r="C36" s="404"/>
      <c r="D36" s="404"/>
      <c r="E36" s="817"/>
      <c r="F36" s="1233"/>
      <c r="G36" s="817"/>
      <c r="H36" s="404"/>
      <c r="I36" s="404"/>
      <c r="J36" s="404"/>
      <c r="K36" s="404"/>
      <c r="L36" s="404"/>
      <c r="M36" s="404"/>
      <c r="N36" s="404"/>
      <c r="O36" s="1211"/>
    </row>
    <row r="37" spans="2:15" ht="15" thickBot="1">
      <c r="B37" s="1210"/>
      <c r="C37" s="938" t="s">
        <v>345</v>
      </c>
      <c r="D37" s="404"/>
      <c r="E37" s="817"/>
      <c r="F37" s="1233"/>
      <c r="G37" s="817"/>
      <c r="H37" s="404"/>
      <c r="I37" s="404"/>
      <c r="J37" s="404"/>
      <c r="K37" s="404"/>
      <c r="L37" s="404"/>
      <c r="M37" s="404"/>
      <c r="N37" s="404"/>
      <c r="O37" s="1211"/>
    </row>
    <row r="38" spans="2:15" ht="40" thickBot="1">
      <c r="B38" s="1210"/>
      <c r="C38" s="1957" t="s">
        <v>671</v>
      </c>
      <c r="D38" s="1958"/>
      <c r="E38" s="1218" t="s">
        <v>326</v>
      </c>
      <c r="F38" s="1218" t="s">
        <v>327</v>
      </c>
      <c r="G38" s="1218" t="s">
        <v>335</v>
      </c>
      <c r="H38" s="1218" t="s">
        <v>336</v>
      </c>
      <c r="I38" s="1220" t="s">
        <v>337</v>
      </c>
      <c r="J38" s="1234" t="s">
        <v>338</v>
      </c>
      <c r="K38" s="1219" t="s">
        <v>328</v>
      </c>
      <c r="L38" s="1219" t="s">
        <v>339</v>
      </c>
      <c r="M38" s="1220" t="s">
        <v>329</v>
      </c>
      <c r="N38" s="1227" t="s">
        <v>673</v>
      </c>
      <c r="O38" s="1211"/>
    </row>
    <row r="39" spans="2:15">
      <c r="B39" s="1210"/>
      <c r="C39" s="1973"/>
      <c r="D39" s="1974"/>
      <c r="E39" s="352"/>
      <c r="F39" s="349"/>
      <c r="G39" s="330"/>
      <c r="H39" s="331"/>
      <c r="I39" s="353"/>
      <c r="J39" s="1823"/>
      <c r="K39" s="1829"/>
      <c r="L39" s="353"/>
      <c r="M39" s="353"/>
      <c r="N39" s="354"/>
      <c r="O39" s="1211"/>
    </row>
    <row r="40" spans="2:15" ht="15" thickBot="1">
      <c r="B40" s="1210"/>
      <c r="C40" s="1975"/>
      <c r="D40" s="1976"/>
      <c r="E40" s="336"/>
      <c r="F40" s="320"/>
      <c r="G40" s="338"/>
      <c r="H40" s="339"/>
      <c r="I40" s="343"/>
      <c r="J40" s="1827"/>
      <c r="K40" s="1830"/>
      <c r="L40" s="343"/>
      <c r="M40" s="343"/>
      <c r="N40" s="344"/>
      <c r="O40" s="1211"/>
    </row>
    <row r="41" spans="2:15" ht="15" thickBot="1">
      <c r="B41" s="1210"/>
      <c r="C41" s="1977" t="s">
        <v>340</v>
      </c>
      <c r="D41" s="1978"/>
      <c r="E41" s="1235">
        <f>SUM(E39:E40)</f>
        <v>0</v>
      </c>
      <c r="F41" s="1236">
        <f>SUM(F39:F40)</f>
        <v>0</v>
      </c>
      <c r="G41" s="323"/>
      <c r="H41" s="802"/>
      <c r="I41" s="404"/>
      <c r="J41" s="404"/>
      <c r="K41" s="404"/>
      <c r="L41" s="404"/>
      <c r="M41" s="404"/>
      <c r="N41" s="404"/>
      <c r="O41" s="1211"/>
    </row>
    <row r="42" spans="2:15" ht="3.75" customHeight="1" thickBot="1">
      <c r="B42" s="1210"/>
      <c r="C42" s="802"/>
      <c r="D42" s="404"/>
      <c r="E42" s="340"/>
      <c r="F42" s="341"/>
      <c r="G42" s="323"/>
      <c r="H42" s="802"/>
      <c r="I42" s="404"/>
      <c r="J42" s="404"/>
      <c r="K42" s="404"/>
      <c r="L42" s="404"/>
      <c r="M42" s="404"/>
      <c r="N42" s="404"/>
      <c r="O42" s="1211"/>
    </row>
    <row r="43" spans="2:15" ht="16" thickBot="1">
      <c r="B43" s="1210"/>
      <c r="C43" s="1225"/>
      <c r="D43" s="802" t="s">
        <v>346</v>
      </c>
      <c r="E43" s="1237"/>
      <c r="F43" s="347">
        <f>E41+F41</f>
        <v>0</v>
      </c>
      <c r="G43" s="323"/>
      <c r="H43" s="1238"/>
      <c r="I43" s="802"/>
      <c r="J43" s="802"/>
      <c r="K43" s="802"/>
      <c r="L43" s="802"/>
      <c r="M43" s="802"/>
      <c r="N43" s="404"/>
      <c r="O43" s="1211"/>
    </row>
    <row r="44" spans="2:15" ht="9" customHeight="1" thickBot="1">
      <c r="B44" s="1239"/>
      <c r="C44" s="1240"/>
      <c r="D44" s="1241"/>
      <c r="E44" s="1242"/>
      <c r="F44" s="1243"/>
      <c r="G44" s="1243"/>
      <c r="H44" s="1244"/>
      <c r="I44" s="1244"/>
      <c r="J44" s="1241"/>
      <c r="K44" s="1241"/>
      <c r="L44" s="1241"/>
      <c r="M44" s="1244"/>
      <c r="N44" s="1244"/>
      <c r="O44" s="1245"/>
    </row>
  </sheetData>
  <sheetProtection password="9F6B" sheet="1" objects="1" scenarios="1" formatCells="0" formatColumns="0" formatRows="0" insertRows="0"/>
  <customSheetViews>
    <customSheetView guid="{1A40067C-0AC1-4C99-AB38-50E48336F373}" showGridLines="0" fitToPage="1" topLeftCell="A4">
      <selection activeCell="F26" sqref="F26"/>
      <pageMargins left="0.7" right="0.7" top="0.75" bottom="0.75" header="0.3" footer="0.3"/>
      <pageSetup scale="77" orientation="landscape" r:id="rId1"/>
      <headerFooter>
        <oddFooter>&amp;LForm 7A
Financing Sources&amp;CCFA Forms&amp;REdition: 2015
Version: 1.1</oddFooter>
      </headerFooter>
    </customSheetView>
  </customSheetViews>
  <mergeCells count="22">
    <mergeCell ref="C38:D38"/>
    <mergeCell ref="C39:D39"/>
    <mergeCell ref="C40:D40"/>
    <mergeCell ref="C41:D41"/>
    <mergeCell ref="C23:D23"/>
    <mergeCell ref="C24:D24"/>
    <mergeCell ref="C25:D25"/>
    <mergeCell ref="C26:D26"/>
    <mergeCell ref="C27:D27"/>
    <mergeCell ref="C28:D28"/>
    <mergeCell ref="C29:D29"/>
    <mergeCell ref="J35:M35"/>
    <mergeCell ref="C9:N9"/>
    <mergeCell ref="C15:D15"/>
    <mergeCell ref="C14:D14"/>
    <mergeCell ref="C16:D16"/>
    <mergeCell ref="C17:D17"/>
    <mergeCell ref="J14:K14"/>
    <mergeCell ref="J15:K15"/>
    <mergeCell ref="J16:K16"/>
    <mergeCell ref="J17:K17"/>
    <mergeCell ref="C18:D18"/>
  </mergeCells>
  <dataValidations disablePrompts="1" count="2">
    <dataValidation type="list" allowBlank="1" showInputMessage="1" showErrorMessage="1" sqref="G24:G28 G39:G40">
      <formula1>"Grant,Loan"</formula1>
    </dataValidation>
    <dataValidation type="list" allowBlank="1" showInputMessage="1" showErrorMessage="1" sqref="H24:H28 H39:H40">
      <formula1>"Public,Private"</formula1>
    </dataValidation>
  </dataValidations>
  <pageMargins left="0.7" right="0.7" top="0.75" bottom="0.75" header="0.3" footer="0.3"/>
  <pageSetup scale="77" orientation="landscape" r:id="rId2"/>
  <headerFooter>
    <oddFooter>&amp;LForm 7A
Financing Sources&amp;CCFA Forms&amp;REdition: 2015
Version: 1.1</oddFooter>
  </headerFooter>
  <drawing r:id="rId3"/>
  <legacyDrawing r:id="rId4"/>
</worksheet>
</file>

<file path=xl/worksheets/sheet13.xml><?xml version="1.0" encoding="utf-8"?>
<worksheet xmlns="http://schemas.openxmlformats.org/spreadsheetml/2006/main" xmlns:r="http://schemas.openxmlformats.org/officeDocument/2006/relationships">
  <sheetPr>
    <pageSetUpPr fitToPage="1"/>
  </sheetPr>
  <dimension ref="B1:O25"/>
  <sheetViews>
    <sheetView showGridLines="0" zoomScaleNormal="100" workbookViewId="0">
      <selection activeCell="R16" sqref="R16"/>
    </sheetView>
  </sheetViews>
  <sheetFormatPr defaultColWidth="9.1796875" defaultRowHeight="14.5"/>
  <cols>
    <col min="1" max="2" width="1.7265625" style="934" customWidth="1"/>
    <col min="3" max="3" width="14.26953125" style="934" customWidth="1"/>
    <col min="4" max="4" width="7" style="934" bestFit="1" customWidth="1"/>
    <col min="5" max="8" width="9.1796875" style="934"/>
    <col min="9" max="9" width="11" style="934" customWidth="1"/>
    <col min="10" max="11" width="9.1796875" style="934"/>
    <col min="12" max="12" width="11.7265625" style="934" bestFit="1" customWidth="1"/>
    <col min="13" max="13" width="12" style="934" customWidth="1"/>
    <col min="14" max="14" width="11.453125" style="934" customWidth="1"/>
    <col min="15" max="15" width="1.7265625" style="934" customWidth="1"/>
    <col min="16" max="16384" width="9.1796875" style="934"/>
  </cols>
  <sheetData>
    <row r="1" spans="2:15" ht="9" customHeight="1" thickBot="1"/>
    <row r="2" spans="2:15" ht="9" customHeight="1">
      <c r="B2" s="356"/>
      <c r="C2" s="1523"/>
      <c r="D2" s="1523"/>
      <c r="E2" s="1524"/>
      <c r="F2" s="1524"/>
      <c r="G2" s="1523"/>
      <c r="H2" s="1523"/>
      <c r="I2" s="1523"/>
      <c r="J2" s="1523"/>
      <c r="K2" s="1523"/>
      <c r="L2" s="1523"/>
      <c r="M2" s="1523"/>
      <c r="N2" s="1523"/>
      <c r="O2" s="1525"/>
    </row>
    <row r="3" spans="2:15" ht="18.5">
      <c r="B3" s="8"/>
      <c r="C3" s="1866" t="s">
        <v>1374</v>
      </c>
      <c r="D3" s="1866"/>
      <c r="E3" s="1866"/>
      <c r="F3" s="1866"/>
      <c r="G3" s="1866"/>
      <c r="H3" s="1866"/>
      <c r="I3" s="1866"/>
      <c r="J3" s="1866"/>
      <c r="K3" s="1866"/>
      <c r="L3" s="1866"/>
      <c r="M3" s="1866"/>
      <c r="N3" s="1866"/>
      <c r="O3" s="1526"/>
    </row>
    <row r="4" spans="2:15">
      <c r="B4" s="8"/>
      <c r="C4" s="5"/>
      <c r="D4" s="5"/>
      <c r="E4" s="249"/>
      <c r="F4" s="249"/>
      <c r="G4" s="5"/>
      <c r="H4" s="5"/>
      <c r="I4" s="5"/>
      <c r="J4" s="5"/>
      <c r="K4" s="5"/>
      <c r="L4" s="5"/>
      <c r="M4" s="5"/>
      <c r="N4" s="5"/>
      <c r="O4" s="1526"/>
    </row>
    <row r="5" spans="2:15">
      <c r="B5" s="1141"/>
      <c r="C5" s="938" t="s">
        <v>63</v>
      </c>
      <c r="D5" s="1983" t="str">
        <f>IF('1A'!G5="","Enter Project Name on Form 1A",'1A'!G5)</f>
        <v>Enter Project Name on Form 1A</v>
      </c>
      <c r="E5" s="1983"/>
      <c r="F5" s="1983"/>
      <c r="G5" s="1983"/>
      <c r="H5" s="1983"/>
      <c r="I5" s="1983"/>
      <c r="J5" s="1983"/>
      <c r="K5" s="1140"/>
      <c r="L5" s="1140"/>
      <c r="M5" s="1140"/>
      <c r="N5" s="1140"/>
      <c r="O5" s="1215"/>
    </row>
    <row r="6" spans="2:15" ht="22.5" customHeight="1" thickBot="1">
      <c r="B6" s="8"/>
      <c r="C6" s="5"/>
      <c r="D6" s="5"/>
      <c r="E6" s="249"/>
      <c r="F6" s="249"/>
      <c r="G6" s="5"/>
      <c r="H6" s="5"/>
      <c r="I6" s="5"/>
      <c r="J6" s="5"/>
      <c r="K6" s="5"/>
      <c r="L6" s="5"/>
      <c r="M6" s="5"/>
      <c r="N6" s="5"/>
      <c r="O6" s="1526"/>
    </row>
    <row r="7" spans="2:15" ht="42.5" thickBot="1">
      <c r="B7" s="8"/>
      <c r="C7" s="1527" t="s">
        <v>366</v>
      </c>
      <c r="D7" s="1528" t="s">
        <v>676</v>
      </c>
      <c r="E7" s="1528" t="s">
        <v>367</v>
      </c>
      <c r="F7" s="1529" t="s">
        <v>1085</v>
      </c>
      <c r="G7" s="1530" t="s">
        <v>368</v>
      </c>
      <c r="H7" s="1528" t="s">
        <v>369</v>
      </c>
      <c r="I7" s="1530" t="s">
        <v>370</v>
      </c>
      <c r="J7" s="1530" t="s">
        <v>371</v>
      </c>
      <c r="K7" s="1528" t="s">
        <v>372</v>
      </c>
      <c r="L7" s="1530" t="s">
        <v>373</v>
      </c>
      <c r="M7" s="1530" t="s">
        <v>374</v>
      </c>
      <c r="N7" s="1531" t="s">
        <v>375</v>
      </c>
      <c r="O7" s="250"/>
    </row>
    <row r="8" spans="2:15">
      <c r="B8" s="8"/>
      <c r="C8" s="1511"/>
      <c r="D8" s="1512"/>
      <c r="E8" s="1512"/>
      <c r="F8" s="1513"/>
      <c r="G8" s="1514">
        <v>0</v>
      </c>
      <c r="H8" s="1514">
        <v>0</v>
      </c>
      <c r="I8" s="1532">
        <f>G8+H8</f>
        <v>0</v>
      </c>
      <c r="J8" s="1514">
        <v>0</v>
      </c>
      <c r="K8" s="1532">
        <f>I8+J8</f>
        <v>0</v>
      </c>
      <c r="L8" s="1532">
        <f>D8*G8*12</f>
        <v>0</v>
      </c>
      <c r="M8" s="1532">
        <f>D8*J8*12</f>
        <v>0</v>
      </c>
      <c r="N8" s="1533">
        <f>L8+M8</f>
        <v>0</v>
      </c>
      <c r="O8" s="250"/>
    </row>
    <row r="9" spans="2:15">
      <c r="B9" s="8"/>
      <c r="C9" s="1515"/>
      <c r="D9" s="1516"/>
      <c r="E9" s="1516"/>
      <c r="F9" s="1516"/>
      <c r="G9" s="1517">
        <v>0</v>
      </c>
      <c r="H9" s="1517">
        <v>0</v>
      </c>
      <c r="I9" s="1534">
        <f t="shared" ref="I9:I20" si="0">G9+H9</f>
        <v>0</v>
      </c>
      <c r="J9" s="1517">
        <v>0</v>
      </c>
      <c r="K9" s="1534">
        <f t="shared" ref="K9:K20" si="1">I9+J9</f>
        <v>0</v>
      </c>
      <c r="L9" s="1534">
        <f t="shared" ref="L9:L20" si="2">D9*G9*12</f>
        <v>0</v>
      </c>
      <c r="M9" s="1534">
        <f t="shared" ref="M9:M20" si="3">D9*J9*12</f>
        <v>0</v>
      </c>
      <c r="N9" s="1535">
        <f t="shared" ref="N9:N20" si="4">L9+M9</f>
        <v>0</v>
      </c>
      <c r="O9" s="250"/>
    </row>
    <row r="10" spans="2:15">
      <c r="B10" s="8"/>
      <c r="C10" s="1515"/>
      <c r="D10" s="1516"/>
      <c r="E10" s="1516"/>
      <c r="F10" s="1516"/>
      <c r="G10" s="1517">
        <v>0</v>
      </c>
      <c r="H10" s="1517">
        <v>0</v>
      </c>
      <c r="I10" s="1534">
        <f t="shared" si="0"/>
        <v>0</v>
      </c>
      <c r="J10" s="1517">
        <v>0</v>
      </c>
      <c r="K10" s="1534">
        <f t="shared" si="1"/>
        <v>0</v>
      </c>
      <c r="L10" s="1534">
        <f t="shared" si="2"/>
        <v>0</v>
      </c>
      <c r="M10" s="1534">
        <f t="shared" si="3"/>
        <v>0</v>
      </c>
      <c r="N10" s="1535">
        <f t="shared" si="4"/>
        <v>0</v>
      </c>
      <c r="O10" s="250"/>
    </row>
    <row r="11" spans="2:15">
      <c r="B11" s="8"/>
      <c r="C11" s="1515"/>
      <c r="D11" s="1516"/>
      <c r="E11" s="1516"/>
      <c r="F11" s="1516"/>
      <c r="G11" s="1517">
        <v>0</v>
      </c>
      <c r="H11" s="1517">
        <v>0</v>
      </c>
      <c r="I11" s="1534">
        <f t="shared" si="0"/>
        <v>0</v>
      </c>
      <c r="J11" s="1517">
        <v>0</v>
      </c>
      <c r="K11" s="1534">
        <f t="shared" si="1"/>
        <v>0</v>
      </c>
      <c r="L11" s="1534">
        <f t="shared" si="2"/>
        <v>0</v>
      </c>
      <c r="M11" s="1534">
        <f t="shared" si="3"/>
        <v>0</v>
      </c>
      <c r="N11" s="1535">
        <f t="shared" si="4"/>
        <v>0</v>
      </c>
      <c r="O11" s="1526"/>
    </row>
    <row r="12" spans="2:15">
      <c r="B12" s="8"/>
      <c r="C12" s="1515"/>
      <c r="D12" s="1516"/>
      <c r="E12" s="1516"/>
      <c r="F12" s="1516"/>
      <c r="G12" s="1517">
        <v>0</v>
      </c>
      <c r="H12" s="1517">
        <v>0</v>
      </c>
      <c r="I12" s="1534">
        <f t="shared" si="0"/>
        <v>0</v>
      </c>
      <c r="J12" s="1517">
        <v>0</v>
      </c>
      <c r="K12" s="1534">
        <f t="shared" si="1"/>
        <v>0</v>
      </c>
      <c r="L12" s="1534">
        <f t="shared" si="2"/>
        <v>0</v>
      </c>
      <c r="M12" s="1534">
        <f t="shared" si="3"/>
        <v>0</v>
      </c>
      <c r="N12" s="1535">
        <f t="shared" si="4"/>
        <v>0</v>
      </c>
      <c r="O12" s="1526"/>
    </row>
    <row r="13" spans="2:15">
      <c r="B13" s="8"/>
      <c r="C13" s="1515"/>
      <c r="D13" s="1516"/>
      <c r="E13" s="1516"/>
      <c r="F13" s="1516"/>
      <c r="G13" s="1517">
        <v>0</v>
      </c>
      <c r="H13" s="1517">
        <v>0</v>
      </c>
      <c r="I13" s="1534">
        <f t="shared" si="0"/>
        <v>0</v>
      </c>
      <c r="J13" s="1517">
        <v>0</v>
      </c>
      <c r="K13" s="1534">
        <f t="shared" si="1"/>
        <v>0</v>
      </c>
      <c r="L13" s="1534">
        <f t="shared" si="2"/>
        <v>0</v>
      </c>
      <c r="M13" s="1534">
        <f t="shared" si="3"/>
        <v>0</v>
      </c>
      <c r="N13" s="1535">
        <f t="shared" si="4"/>
        <v>0</v>
      </c>
      <c r="O13" s="1526"/>
    </row>
    <row r="14" spans="2:15">
      <c r="B14" s="8"/>
      <c r="C14" s="1515"/>
      <c r="D14" s="1516"/>
      <c r="E14" s="1516"/>
      <c r="F14" s="1516"/>
      <c r="G14" s="1517">
        <v>0</v>
      </c>
      <c r="H14" s="1517">
        <v>0</v>
      </c>
      <c r="I14" s="1534">
        <f t="shared" si="0"/>
        <v>0</v>
      </c>
      <c r="J14" s="1517">
        <v>0</v>
      </c>
      <c r="K14" s="1534">
        <f t="shared" si="1"/>
        <v>0</v>
      </c>
      <c r="L14" s="1534">
        <f t="shared" si="2"/>
        <v>0</v>
      </c>
      <c r="M14" s="1534">
        <f t="shared" si="3"/>
        <v>0</v>
      </c>
      <c r="N14" s="1535">
        <f t="shared" si="4"/>
        <v>0</v>
      </c>
      <c r="O14" s="1526"/>
    </row>
    <row r="15" spans="2:15">
      <c r="B15" s="8"/>
      <c r="C15" s="1515"/>
      <c r="D15" s="1516"/>
      <c r="E15" s="1516"/>
      <c r="F15" s="1516"/>
      <c r="G15" s="1517">
        <v>0</v>
      </c>
      <c r="H15" s="1517">
        <v>0</v>
      </c>
      <c r="I15" s="1534">
        <f t="shared" si="0"/>
        <v>0</v>
      </c>
      <c r="J15" s="1517">
        <v>0</v>
      </c>
      <c r="K15" s="1534">
        <f t="shared" si="1"/>
        <v>0</v>
      </c>
      <c r="L15" s="1534">
        <f t="shared" si="2"/>
        <v>0</v>
      </c>
      <c r="M15" s="1534">
        <f t="shared" si="3"/>
        <v>0</v>
      </c>
      <c r="N15" s="1535">
        <f t="shared" si="4"/>
        <v>0</v>
      </c>
      <c r="O15" s="1526"/>
    </row>
    <row r="16" spans="2:15">
      <c r="B16" s="8"/>
      <c r="C16" s="1515"/>
      <c r="D16" s="1516"/>
      <c r="E16" s="1516"/>
      <c r="F16" s="1516"/>
      <c r="G16" s="1517">
        <v>0</v>
      </c>
      <c r="H16" s="1517">
        <v>0</v>
      </c>
      <c r="I16" s="1534">
        <f t="shared" si="0"/>
        <v>0</v>
      </c>
      <c r="J16" s="1517">
        <v>0</v>
      </c>
      <c r="K16" s="1534">
        <f t="shared" si="1"/>
        <v>0</v>
      </c>
      <c r="L16" s="1534">
        <f t="shared" si="2"/>
        <v>0</v>
      </c>
      <c r="M16" s="1534">
        <f t="shared" si="3"/>
        <v>0</v>
      </c>
      <c r="N16" s="1535">
        <f t="shared" si="4"/>
        <v>0</v>
      </c>
      <c r="O16" s="1526"/>
    </row>
    <row r="17" spans="2:15">
      <c r="B17" s="8"/>
      <c r="C17" s="1515"/>
      <c r="D17" s="1516"/>
      <c r="E17" s="1516"/>
      <c r="F17" s="1516"/>
      <c r="G17" s="1517">
        <v>0</v>
      </c>
      <c r="H17" s="1517">
        <v>0</v>
      </c>
      <c r="I17" s="1534">
        <f t="shared" si="0"/>
        <v>0</v>
      </c>
      <c r="J17" s="1517">
        <v>0</v>
      </c>
      <c r="K17" s="1534">
        <f t="shared" si="1"/>
        <v>0</v>
      </c>
      <c r="L17" s="1534">
        <f t="shared" si="2"/>
        <v>0</v>
      </c>
      <c r="M17" s="1534">
        <f t="shared" si="3"/>
        <v>0</v>
      </c>
      <c r="N17" s="1535">
        <f t="shared" si="4"/>
        <v>0</v>
      </c>
      <c r="O17" s="250"/>
    </row>
    <row r="18" spans="2:15">
      <c r="B18" s="8"/>
      <c r="C18" s="1515"/>
      <c r="D18" s="1516"/>
      <c r="E18" s="1516"/>
      <c r="F18" s="1516"/>
      <c r="G18" s="1517">
        <v>0</v>
      </c>
      <c r="H18" s="1517">
        <v>0</v>
      </c>
      <c r="I18" s="1534">
        <f t="shared" si="0"/>
        <v>0</v>
      </c>
      <c r="J18" s="1517">
        <v>0</v>
      </c>
      <c r="K18" s="1534">
        <f t="shared" si="1"/>
        <v>0</v>
      </c>
      <c r="L18" s="1534">
        <f t="shared" si="2"/>
        <v>0</v>
      </c>
      <c r="M18" s="1534">
        <f t="shared" si="3"/>
        <v>0</v>
      </c>
      <c r="N18" s="1535">
        <f t="shared" si="4"/>
        <v>0</v>
      </c>
      <c r="O18" s="250"/>
    </row>
    <row r="19" spans="2:15">
      <c r="B19" s="8"/>
      <c r="C19" s="1515"/>
      <c r="D19" s="1516"/>
      <c r="E19" s="1516"/>
      <c r="F19" s="1516"/>
      <c r="G19" s="1517">
        <v>0</v>
      </c>
      <c r="H19" s="1517">
        <v>0</v>
      </c>
      <c r="I19" s="1534">
        <f t="shared" si="0"/>
        <v>0</v>
      </c>
      <c r="J19" s="1517">
        <v>0</v>
      </c>
      <c r="K19" s="1534">
        <f t="shared" si="1"/>
        <v>0</v>
      </c>
      <c r="L19" s="1534">
        <f t="shared" si="2"/>
        <v>0</v>
      </c>
      <c r="M19" s="1534">
        <f t="shared" si="3"/>
        <v>0</v>
      </c>
      <c r="N19" s="1535">
        <f t="shared" si="4"/>
        <v>0</v>
      </c>
      <c r="O19" s="250"/>
    </row>
    <row r="20" spans="2:15">
      <c r="B20" s="8"/>
      <c r="C20" s="1515"/>
      <c r="D20" s="1516"/>
      <c r="E20" s="1516"/>
      <c r="F20" s="1516"/>
      <c r="G20" s="1517">
        <v>0</v>
      </c>
      <c r="H20" s="1517">
        <v>0</v>
      </c>
      <c r="I20" s="1534">
        <f t="shared" si="0"/>
        <v>0</v>
      </c>
      <c r="J20" s="1517">
        <v>0</v>
      </c>
      <c r="K20" s="1534">
        <f t="shared" si="1"/>
        <v>0</v>
      </c>
      <c r="L20" s="1534">
        <f t="shared" si="2"/>
        <v>0</v>
      </c>
      <c r="M20" s="1534">
        <f t="shared" si="3"/>
        <v>0</v>
      </c>
      <c r="N20" s="1535">
        <f t="shared" si="4"/>
        <v>0</v>
      </c>
      <c r="O20" s="250"/>
    </row>
    <row r="21" spans="2:15">
      <c r="B21" s="8"/>
      <c r="C21" s="1536" t="s">
        <v>376</v>
      </c>
      <c r="D21" s="1518"/>
      <c r="E21" s="1516"/>
      <c r="F21" s="1518"/>
      <c r="G21" s="1537"/>
      <c r="H21" s="1538"/>
      <c r="I21" s="1538"/>
      <c r="J21" s="1538"/>
      <c r="K21" s="1538"/>
      <c r="L21" s="1538"/>
      <c r="M21" s="1538"/>
      <c r="N21" s="1539"/>
      <c r="O21" s="250"/>
    </row>
    <row r="22" spans="2:15" ht="23.5" thickBot="1">
      <c r="B22" s="8"/>
      <c r="C22" s="1540" t="s">
        <v>677</v>
      </c>
      <c r="D22" s="1519"/>
      <c r="E22" s="1520"/>
      <c r="F22" s="1521"/>
      <c r="G22" s="1522">
        <v>0</v>
      </c>
      <c r="H22" s="1522">
        <v>0</v>
      </c>
      <c r="I22" s="1541">
        <f>G22+H22</f>
        <v>0</v>
      </c>
      <c r="J22" s="1522">
        <v>0</v>
      </c>
      <c r="K22" s="1541">
        <f>I22+J22</f>
        <v>0</v>
      </c>
      <c r="L22" s="1541">
        <f>D22*G22*12</f>
        <v>0</v>
      </c>
      <c r="M22" s="1541">
        <f>D22*J22*12</f>
        <v>0</v>
      </c>
      <c r="N22" s="1542">
        <f>L22+M22</f>
        <v>0</v>
      </c>
      <c r="O22" s="250"/>
    </row>
    <row r="23" spans="2:15" ht="15.5" thickTop="1" thickBot="1">
      <c r="B23" s="8"/>
      <c r="C23" s="1543" t="s">
        <v>101</v>
      </c>
      <c r="D23" s="1544">
        <f>SUM(D8:D22)</f>
        <v>0</v>
      </c>
      <c r="E23" s="1545"/>
      <c r="F23" s="1546"/>
      <c r="G23" s="1547"/>
      <c r="H23" s="1547"/>
      <c r="I23" s="1548"/>
      <c r="J23" s="1548"/>
      <c r="K23" s="1548"/>
      <c r="L23" s="1549">
        <f>SUM(L8:L20)+L22</f>
        <v>0</v>
      </c>
      <c r="M23" s="1550">
        <f>SUM(M8:M20)+M22</f>
        <v>0</v>
      </c>
      <c r="N23" s="1551">
        <f>SUM(N8:N20)+N22</f>
        <v>0</v>
      </c>
      <c r="O23" s="250"/>
    </row>
    <row r="24" spans="2:15">
      <c r="B24" s="8"/>
      <c r="C24" s="1552"/>
      <c r="D24" s="1553"/>
      <c r="E24" s="1554"/>
      <c r="F24" s="1554"/>
      <c r="G24" s="1554"/>
      <c r="H24" s="1554"/>
      <c r="I24" s="1554"/>
      <c r="J24" s="1554"/>
      <c r="K24" s="1554"/>
      <c r="L24" s="1555"/>
      <c r="M24" s="1556" t="str">
        <f>IF(M23&lt;&gt;'8B'!H18,"WARNING: Gross Rent Subsidy does not Match Rent Subsidy Sources (Form 8B)","")</f>
        <v/>
      </c>
      <c r="N24" s="1555"/>
      <c r="O24" s="250"/>
    </row>
    <row r="25" spans="2:15" ht="9" customHeight="1" thickBot="1">
      <c r="B25" s="9"/>
      <c r="C25" s="1557"/>
      <c r="D25" s="1557"/>
      <c r="E25" s="1557"/>
      <c r="F25" s="1557"/>
      <c r="G25" s="1557"/>
      <c r="H25" s="1557"/>
      <c r="I25" s="1557"/>
      <c r="J25" s="1557"/>
      <c r="K25" s="1557"/>
      <c r="L25" s="1557"/>
      <c r="M25" s="1558"/>
      <c r="N25" s="1557"/>
      <c r="O25" s="11"/>
    </row>
  </sheetData>
  <sheetProtection password="9F6B" sheet="1" objects="1" scenarios="1" formatCells="0" formatColumns="0" formatRows="0" insertRows="0"/>
  <customSheetViews>
    <customSheetView guid="{1A40067C-0AC1-4C99-AB38-50E48336F373}" showGridLines="0" fitToPage="1">
      <selection activeCell="R16" sqref="R16"/>
      <pageMargins left="0.7" right="0.7" top="0.75" bottom="0.75" header="0.3" footer="0.3"/>
      <pageSetup scale="97" orientation="landscape" r:id="rId1"/>
      <headerFooter>
        <oddFooter>&amp;LForm 8A
Proposed Rents and AMIs Served&amp;CCFA Forms&amp;REdition: 2015
Version: 1.1</oddFooter>
      </headerFooter>
    </customSheetView>
  </customSheetViews>
  <mergeCells count="2">
    <mergeCell ref="C3:N3"/>
    <mergeCell ref="D5:J5"/>
  </mergeCells>
  <dataValidations disablePrompts="1" count="2">
    <dataValidation type="list" allowBlank="1" showInputMessage="1" showErrorMessage="1" sqref="C8:C20">
      <formula1>"25%,30%,35%,40%,45%,50%,55%,60%,65%,80%"</formula1>
    </dataValidation>
    <dataValidation type="list" allowBlank="1" showInputMessage="1" showErrorMessage="1" sqref="E8:E22">
      <formula1>"Beds,Studio,SRO,1 BR,2 BR,3 BR,4 BR,5+ BR"</formula1>
    </dataValidation>
  </dataValidations>
  <pageMargins left="0.7" right="0.7" top="0.75" bottom="0.75" header="0.3" footer="0.3"/>
  <pageSetup scale="97" orientation="landscape" r:id="rId2"/>
  <headerFooter>
    <oddFooter>&amp;LForm 8A
Proposed Rents and AMIs Served&amp;CCFA Forms&amp;REdition: 2015
Version: 1.1</oddFooter>
  </headerFooter>
  <extLst>
    <ext xmlns:x14="http://schemas.microsoft.com/office/spreadsheetml/2009/9/main" uri="{78C0D931-6437-407d-A8EE-F0AAD7539E65}">
      <x14:conditionalFormattings>
        <x14:conditionalFormatting xmlns:xm="http://schemas.microsoft.com/office/excel/2006/main">
          <x14:cfRule type="expression" priority="1" id="{1581DC51-1810-4ADE-8BDC-C3545D7711A6}">
            <xm:f>$M$23&lt;&gt;'8B'!$H$18</xm:f>
            <x14:dxf>
              <font>
                <color rgb="FF990000"/>
              </font>
              <fill>
                <patternFill>
                  <bgColor theme="5" tint="0.79998168889431442"/>
                </patternFill>
              </fill>
            </x14:dxf>
          </x14:cfRule>
          <xm:sqref>M23</xm:sqref>
        </x14:conditionalFormatting>
      </x14:conditionalFormattings>
    </ext>
  </extLst>
</worksheet>
</file>

<file path=xl/worksheets/sheet14.xml><?xml version="1.0" encoding="utf-8"?>
<worksheet xmlns="http://schemas.openxmlformats.org/spreadsheetml/2006/main" xmlns:r="http://schemas.openxmlformats.org/officeDocument/2006/relationships">
  <sheetPr>
    <pageSetUpPr fitToPage="1"/>
  </sheetPr>
  <dimension ref="B5:J37"/>
  <sheetViews>
    <sheetView showGridLines="0" zoomScaleNormal="100" workbookViewId="0">
      <selection activeCell="R16" sqref="R16"/>
    </sheetView>
  </sheetViews>
  <sheetFormatPr defaultColWidth="9.1796875" defaultRowHeight="14.5"/>
  <cols>
    <col min="1" max="2" width="1.7265625" style="855" customWidth="1"/>
    <col min="3" max="3" width="14.26953125" style="855" customWidth="1"/>
    <col min="4" max="4" width="28.54296875" style="855" customWidth="1"/>
    <col min="5" max="5" width="9.1796875" style="855"/>
    <col min="6" max="8" width="17.1796875" style="855" customWidth="1"/>
    <col min="9" max="9" width="20" style="855" customWidth="1"/>
    <col min="10" max="10" width="1.7265625" style="855" customWidth="1"/>
    <col min="11" max="16384" width="9.1796875" style="855"/>
  </cols>
  <sheetData>
    <row r="5" spans="2:10" ht="9" customHeight="1" thickBot="1"/>
    <row r="6" spans="2:10" ht="9" customHeight="1">
      <c r="B6" s="1303"/>
      <c r="C6" s="1304"/>
      <c r="D6" s="1304"/>
      <c r="E6" s="1304"/>
      <c r="F6" s="1304"/>
      <c r="G6" s="1304"/>
      <c r="H6" s="1304"/>
      <c r="I6" s="1304"/>
      <c r="J6" s="1305"/>
    </row>
    <row r="7" spans="2:10" ht="18.5">
      <c r="B7" s="1306"/>
      <c r="C7" s="1900" t="s">
        <v>1285</v>
      </c>
      <c r="D7" s="1900"/>
      <c r="E7" s="1900"/>
      <c r="F7" s="1900"/>
      <c r="G7" s="1900"/>
      <c r="H7" s="1900"/>
      <c r="I7" s="1900"/>
      <c r="J7" s="1211"/>
    </row>
    <row r="8" spans="2:10" ht="18.5">
      <c r="B8" s="1306"/>
      <c r="C8" s="404"/>
      <c r="D8" s="404"/>
      <c r="E8" s="404"/>
      <c r="F8" s="404"/>
      <c r="G8" s="404"/>
      <c r="H8" s="404"/>
      <c r="I8" s="404"/>
      <c r="J8" s="1211"/>
    </row>
    <row r="9" spans="2:10">
      <c r="B9" s="359"/>
      <c r="C9" s="1307" t="s">
        <v>63</v>
      </c>
      <c r="D9" s="1308" t="str">
        <f>IF('1A'!G5="","Enter Project Name on Form 1A",'1A'!G5)</f>
        <v>Enter Project Name on Form 1A</v>
      </c>
      <c r="E9" s="1309"/>
      <c r="F9" s="1308"/>
      <c r="G9" s="1308"/>
      <c r="H9" s="357"/>
      <c r="I9" s="357"/>
      <c r="J9" s="358"/>
    </row>
    <row r="10" spans="2:10">
      <c r="B10" s="359"/>
      <c r="C10" s="832"/>
      <c r="D10" s="832"/>
      <c r="E10" s="832"/>
      <c r="F10" s="357"/>
      <c r="G10" s="357"/>
      <c r="H10" s="357"/>
      <c r="I10" s="357"/>
      <c r="J10" s="358"/>
    </row>
    <row r="11" spans="2:10" ht="15" thickBot="1">
      <c r="B11" s="359"/>
      <c r="C11" s="1310" t="s">
        <v>377</v>
      </c>
      <c r="D11" s="1310"/>
      <c r="E11" s="832"/>
      <c r="F11" s="357"/>
      <c r="G11" s="357"/>
      <c r="H11" s="357"/>
      <c r="I11" s="357"/>
      <c r="J11" s="358"/>
    </row>
    <row r="12" spans="2:10" ht="15" customHeight="1">
      <c r="B12" s="359"/>
      <c r="C12" s="1989" t="s">
        <v>325</v>
      </c>
      <c r="D12" s="1995"/>
      <c r="E12" s="1991"/>
      <c r="F12" s="1986" t="s">
        <v>378</v>
      </c>
      <c r="G12" s="1987" t="s">
        <v>379</v>
      </c>
      <c r="H12" s="1986" t="s">
        <v>380</v>
      </c>
      <c r="I12" s="1986" t="s">
        <v>381</v>
      </c>
      <c r="J12" s="358"/>
    </row>
    <row r="13" spans="2:10" ht="15" thickBot="1">
      <c r="B13" s="359"/>
      <c r="C13" s="1992"/>
      <c r="D13" s="1996"/>
      <c r="E13" s="1997"/>
      <c r="F13" s="1985"/>
      <c r="G13" s="1988"/>
      <c r="H13" s="1985"/>
      <c r="I13" s="1985"/>
      <c r="J13" s="358"/>
    </row>
    <row r="14" spans="2:10">
      <c r="B14" s="359"/>
      <c r="C14" s="2010"/>
      <c r="D14" s="2011"/>
      <c r="E14" s="2012"/>
      <c r="F14" s="1292">
        <v>0</v>
      </c>
      <c r="G14" s="1292">
        <v>0</v>
      </c>
      <c r="H14" s="369">
        <f>SUM(F14:G14)</f>
        <v>0</v>
      </c>
      <c r="I14" s="1785"/>
      <c r="J14" s="358"/>
    </row>
    <row r="15" spans="2:10">
      <c r="B15" s="359"/>
      <c r="C15" s="2013"/>
      <c r="D15" s="2014"/>
      <c r="E15" s="2015"/>
      <c r="F15" s="1294">
        <v>0</v>
      </c>
      <c r="G15" s="1294">
        <v>0</v>
      </c>
      <c r="H15" s="370">
        <f>SUM(F15:G15)</f>
        <v>0</v>
      </c>
      <c r="I15" s="1786"/>
      <c r="J15" s="358"/>
    </row>
    <row r="16" spans="2:10">
      <c r="B16" s="359"/>
      <c r="C16" s="2013"/>
      <c r="D16" s="2014"/>
      <c r="E16" s="2015"/>
      <c r="F16" s="1294">
        <v>0</v>
      </c>
      <c r="G16" s="1294">
        <v>0</v>
      </c>
      <c r="H16" s="370">
        <f>SUM(F16:G16)</f>
        <v>0</v>
      </c>
      <c r="I16" s="1786"/>
      <c r="J16" s="358"/>
    </row>
    <row r="17" spans="2:10" ht="15" thickBot="1">
      <c r="B17" s="359"/>
      <c r="C17" s="2016"/>
      <c r="D17" s="2017"/>
      <c r="E17" s="2018"/>
      <c r="F17" s="1296">
        <v>0</v>
      </c>
      <c r="G17" s="1296">
        <v>0</v>
      </c>
      <c r="H17" s="371">
        <f>SUM(F17:G17)</f>
        <v>0</v>
      </c>
      <c r="I17" s="1787"/>
      <c r="J17" s="358"/>
    </row>
    <row r="18" spans="2:10" ht="15.5" thickTop="1" thickBot="1">
      <c r="B18" s="359"/>
      <c r="C18" s="1998" t="s">
        <v>382</v>
      </c>
      <c r="D18" s="1999"/>
      <c r="E18" s="2000"/>
      <c r="F18" s="365">
        <f>SUM(F14:F17)</f>
        <v>0</v>
      </c>
      <c r="G18" s="365">
        <f>SUM(G14:G17)</f>
        <v>0</v>
      </c>
      <c r="H18" s="800">
        <f>SUM(H14:H17)</f>
        <v>0</v>
      </c>
      <c r="I18" s="1788"/>
      <c r="J18" s="358"/>
    </row>
    <row r="19" spans="2:10">
      <c r="B19" s="359"/>
      <c r="C19" s="832"/>
      <c r="D19" s="832"/>
      <c r="E19" s="832"/>
      <c r="F19" s="357"/>
      <c r="G19" s="357"/>
      <c r="H19" s="360" t="s">
        <v>35</v>
      </c>
      <c r="I19" s="357"/>
      <c r="J19" s="358"/>
    </row>
    <row r="20" spans="2:10" ht="15" thickBot="1">
      <c r="B20" s="359"/>
      <c r="C20" s="1310" t="s">
        <v>383</v>
      </c>
      <c r="D20" s="1310"/>
      <c r="E20" s="832"/>
      <c r="F20" s="357"/>
      <c r="G20" s="357"/>
      <c r="H20" s="357"/>
      <c r="I20" s="357"/>
      <c r="J20" s="358"/>
    </row>
    <row r="21" spans="2:10">
      <c r="B21" s="359"/>
      <c r="C21" s="1989" t="s">
        <v>325</v>
      </c>
      <c r="D21" s="1990"/>
      <c r="E21" s="1991"/>
      <c r="F21" s="1984" t="s">
        <v>378</v>
      </c>
      <c r="G21" s="1984" t="s">
        <v>379</v>
      </c>
      <c r="H21" s="1984" t="s">
        <v>380</v>
      </c>
      <c r="I21" s="1984" t="s">
        <v>381</v>
      </c>
      <c r="J21" s="358"/>
    </row>
    <row r="22" spans="2:10" ht="15" thickBot="1">
      <c r="B22" s="359"/>
      <c r="C22" s="1992"/>
      <c r="D22" s="1993"/>
      <c r="E22" s="1994"/>
      <c r="F22" s="1985"/>
      <c r="G22" s="1985"/>
      <c r="H22" s="1985"/>
      <c r="I22" s="1985"/>
      <c r="J22" s="358"/>
    </row>
    <row r="23" spans="2:10">
      <c r="B23" s="359"/>
      <c r="C23" s="2001"/>
      <c r="D23" s="2002"/>
      <c r="E23" s="2003"/>
      <c r="F23" s="1298">
        <v>0</v>
      </c>
      <c r="G23" s="1298">
        <v>0</v>
      </c>
      <c r="H23" s="372">
        <f>SUM(F23:G23)</f>
        <v>0</v>
      </c>
      <c r="I23" s="1293"/>
      <c r="J23" s="358"/>
    </row>
    <row r="24" spans="2:10">
      <c r="B24" s="359"/>
      <c r="C24" s="2004"/>
      <c r="D24" s="2005"/>
      <c r="E24" s="2006"/>
      <c r="F24" s="1299">
        <v>0</v>
      </c>
      <c r="G24" s="1299">
        <v>0</v>
      </c>
      <c r="H24" s="373">
        <f t="shared" ref="H24:H27" si="0">SUM(F24:G24)</f>
        <v>0</v>
      </c>
      <c r="I24" s="1295"/>
      <c r="J24" s="358"/>
    </row>
    <row r="25" spans="2:10">
      <c r="B25" s="359"/>
      <c r="C25" s="2004"/>
      <c r="D25" s="2005"/>
      <c r="E25" s="2006"/>
      <c r="F25" s="1299">
        <v>0</v>
      </c>
      <c r="G25" s="1299">
        <v>0</v>
      </c>
      <c r="H25" s="373">
        <f>SUM(F25:G25)</f>
        <v>0</v>
      </c>
      <c r="I25" s="1295"/>
      <c r="J25" s="358"/>
    </row>
    <row r="26" spans="2:10">
      <c r="B26" s="359"/>
      <c r="C26" s="2004"/>
      <c r="D26" s="2005"/>
      <c r="E26" s="2006"/>
      <c r="F26" s="1299">
        <v>0</v>
      </c>
      <c r="G26" s="1299">
        <v>0</v>
      </c>
      <c r="H26" s="373">
        <f t="shared" si="0"/>
        <v>0</v>
      </c>
      <c r="I26" s="1295"/>
      <c r="J26" s="358"/>
    </row>
    <row r="27" spans="2:10" ht="15" thickBot="1">
      <c r="B27" s="359"/>
      <c r="C27" s="2007"/>
      <c r="D27" s="2008"/>
      <c r="E27" s="2009"/>
      <c r="F27" s="1300">
        <v>0</v>
      </c>
      <c r="G27" s="1300">
        <v>0</v>
      </c>
      <c r="H27" s="374">
        <f t="shared" si="0"/>
        <v>0</v>
      </c>
      <c r="I27" s="1297"/>
      <c r="J27" s="358"/>
    </row>
    <row r="28" spans="2:10" ht="15.5" thickTop="1" thickBot="1">
      <c r="B28" s="359"/>
      <c r="C28" s="1998" t="s">
        <v>678</v>
      </c>
      <c r="D28" s="1999"/>
      <c r="E28" s="2000"/>
      <c r="F28" s="366">
        <f>SUM(F23:F27)</f>
        <v>0</v>
      </c>
      <c r="G28" s="366">
        <f>SUM(G23:G27)</f>
        <v>0</v>
      </c>
      <c r="H28" s="367">
        <f>SUM(H23:H27)</f>
        <v>0</v>
      </c>
      <c r="I28" s="1301"/>
      <c r="J28" s="358"/>
    </row>
    <row r="29" spans="2:10">
      <c r="B29" s="359"/>
      <c r="C29" s="832"/>
      <c r="D29" s="832"/>
      <c r="E29" s="832"/>
      <c r="F29" s="357"/>
      <c r="G29" s="357"/>
      <c r="H29" s="357"/>
      <c r="I29" s="357"/>
      <c r="J29" s="358"/>
    </row>
    <row r="30" spans="2:10" ht="15" thickBot="1">
      <c r="B30" s="359"/>
      <c r="C30" s="1310" t="s">
        <v>385</v>
      </c>
      <c r="D30" s="1310"/>
      <c r="E30" s="832"/>
      <c r="F30" s="357"/>
      <c r="G30" s="357"/>
      <c r="H30" s="357"/>
      <c r="I30" s="357"/>
      <c r="J30" s="358"/>
    </row>
    <row r="31" spans="2:10">
      <c r="B31" s="359"/>
      <c r="C31" s="1989" t="s">
        <v>325</v>
      </c>
      <c r="D31" s="1990"/>
      <c r="E31" s="1991"/>
      <c r="F31" s="1984" t="s">
        <v>378</v>
      </c>
      <c r="G31" s="1984" t="s">
        <v>379</v>
      </c>
      <c r="H31" s="1984" t="s">
        <v>380</v>
      </c>
      <c r="I31" s="1984" t="s">
        <v>381</v>
      </c>
      <c r="J31" s="358"/>
    </row>
    <row r="32" spans="2:10" ht="15" thickBot="1">
      <c r="B32" s="359"/>
      <c r="C32" s="1992"/>
      <c r="D32" s="1993"/>
      <c r="E32" s="1994"/>
      <c r="F32" s="1985"/>
      <c r="G32" s="1985"/>
      <c r="H32" s="1985"/>
      <c r="I32" s="1985"/>
      <c r="J32" s="358"/>
    </row>
    <row r="33" spans="2:10">
      <c r="B33" s="359"/>
      <c r="C33" s="2001"/>
      <c r="D33" s="2002"/>
      <c r="E33" s="2003"/>
      <c r="F33" s="1292">
        <v>0</v>
      </c>
      <c r="G33" s="1292">
        <v>0</v>
      </c>
      <c r="H33" s="369">
        <f t="shared" ref="H33:H35" si="1">SUM(F33:G33)</f>
        <v>0</v>
      </c>
      <c r="I33" s="1293"/>
      <c r="J33" s="358"/>
    </row>
    <row r="34" spans="2:10">
      <c r="B34" s="359"/>
      <c r="C34" s="2004"/>
      <c r="D34" s="2005"/>
      <c r="E34" s="2006"/>
      <c r="F34" s="1294">
        <v>0</v>
      </c>
      <c r="G34" s="1294">
        <v>0</v>
      </c>
      <c r="H34" s="370">
        <f t="shared" si="1"/>
        <v>0</v>
      </c>
      <c r="I34" s="1295"/>
      <c r="J34" s="358"/>
    </row>
    <row r="35" spans="2:10" ht="15" thickBot="1">
      <c r="B35" s="359"/>
      <c r="C35" s="2007"/>
      <c r="D35" s="2008"/>
      <c r="E35" s="2009"/>
      <c r="F35" s="1296">
        <v>0</v>
      </c>
      <c r="G35" s="1296">
        <v>0</v>
      </c>
      <c r="H35" s="371">
        <f t="shared" si="1"/>
        <v>0</v>
      </c>
      <c r="I35" s="1297"/>
      <c r="J35" s="358"/>
    </row>
    <row r="36" spans="2:10" ht="15.5" thickTop="1" thickBot="1">
      <c r="B36" s="359"/>
      <c r="C36" s="1998" t="s">
        <v>679</v>
      </c>
      <c r="D36" s="1999"/>
      <c r="E36" s="2000"/>
      <c r="F36" s="365">
        <f>SUM(F33:F35)</f>
        <v>0</v>
      </c>
      <c r="G36" s="365">
        <f>SUM(G33:G35)</f>
        <v>0</v>
      </c>
      <c r="H36" s="368">
        <f>SUM(H33:H35)</f>
        <v>0</v>
      </c>
      <c r="I36" s="1302"/>
      <c r="J36" s="358"/>
    </row>
    <row r="37" spans="2:10" ht="9" customHeight="1" thickBot="1">
      <c r="B37" s="361"/>
      <c r="C37" s="362"/>
      <c r="D37" s="362"/>
      <c r="E37" s="362"/>
      <c r="F37" s="363"/>
      <c r="G37" s="363"/>
      <c r="H37" s="363"/>
      <c r="I37" s="363"/>
      <c r="J37" s="364"/>
    </row>
  </sheetData>
  <sheetProtection password="9F6B" sheet="1" objects="1" scenarios="1" formatCells="0" formatColumns="0" formatRows="0" insertRows="0"/>
  <customSheetViews>
    <customSheetView guid="{1A40067C-0AC1-4C99-AB38-50E48336F373}" showGridLines="0" fitToPage="1">
      <selection activeCell="R16" sqref="R16"/>
      <pageMargins left="0.7" right="0.7" top="0.75" bottom="0.75" header="0.3" footer="0.3"/>
      <pageSetup scale="96" orientation="landscape" r:id="rId1"/>
      <headerFooter>
        <oddFooter>&amp;LForm 8B
Operating, Service and Rent Subsidy Sources&amp;CCFA Forms&amp;REdition: 2015
Version: 1.1</oddFooter>
      </headerFooter>
    </customSheetView>
  </customSheetViews>
  <mergeCells count="31">
    <mergeCell ref="C7:I7"/>
    <mergeCell ref="C28:E28"/>
    <mergeCell ref="C36:E36"/>
    <mergeCell ref="C18:E18"/>
    <mergeCell ref="C33:E33"/>
    <mergeCell ref="C34:E34"/>
    <mergeCell ref="C35:E35"/>
    <mergeCell ref="C26:E26"/>
    <mergeCell ref="C27:E27"/>
    <mergeCell ref="C14:E14"/>
    <mergeCell ref="C15:E15"/>
    <mergeCell ref="C23:E23"/>
    <mergeCell ref="C24:E24"/>
    <mergeCell ref="C25:E25"/>
    <mergeCell ref="C16:E16"/>
    <mergeCell ref="C17:E17"/>
    <mergeCell ref="C31:E32"/>
    <mergeCell ref="C12:E13"/>
    <mergeCell ref="F31:F32"/>
    <mergeCell ref="G31:G32"/>
    <mergeCell ref="H31:H32"/>
    <mergeCell ref="H21:H22"/>
    <mergeCell ref="G21:G22"/>
    <mergeCell ref="F21:F22"/>
    <mergeCell ref="C21:E22"/>
    <mergeCell ref="I31:I32"/>
    <mergeCell ref="F12:F13"/>
    <mergeCell ref="G12:G13"/>
    <mergeCell ref="H12:H13"/>
    <mergeCell ref="I12:I13"/>
    <mergeCell ref="I21:I22"/>
  </mergeCells>
  <pageMargins left="0.7" right="0.7" top="0.75" bottom="0.75" header="0.3" footer="0.3"/>
  <pageSetup scale="96" orientation="landscape" r:id="rId2"/>
  <headerFooter>
    <oddFooter>&amp;LForm 8B
Operating, Service and Rent Subsidy Sources&amp;CCFA Forms&amp;REdition: 2015
Version: 1.1</oddFooter>
  </headerFooter>
  <drawing r:id="rId3"/>
</worksheet>
</file>

<file path=xl/worksheets/sheet15.xml><?xml version="1.0" encoding="utf-8"?>
<worksheet xmlns="http://schemas.openxmlformats.org/spreadsheetml/2006/main" xmlns:r="http://schemas.openxmlformats.org/officeDocument/2006/relationships">
  <sheetPr>
    <pageSetUpPr fitToPage="1"/>
  </sheetPr>
  <dimension ref="B7:L39"/>
  <sheetViews>
    <sheetView showGridLines="0" zoomScaleNormal="100" workbookViewId="0">
      <selection activeCell="R16" sqref="R16"/>
    </sheetView>
  </sheetViews>
  <sheetFormatPr defaultColWidth="9.1796875" defaultRowHeight="14.5"/>
  <cols>
    <col min="1" max="2" width="1.7265625" style="934" customWidth="1"/>
    <col min="3" max="3" width="14.26953125" style="934" customWidth="1"/>
    <col min="4" max="4" width="10" style="934" customWidth="1"/>
    <col min="5" max="5" width="14.26953125" style="934" customWidth="1"/>
    <col min="6" max="6" width="11.453125" style="934" customWidth="1"/>
    <col min="7" max="7" width="9.1796875" style="934"/>
    <col min="8" max="8" width="11.453125" style="934" customWidth="1"/>
    <col min="9" max="9" width="9.1796875" style="934"/>
    <col min="10" max="11" width="11.453125" style="934" customWidth="1"/>
    <col min="12" max="13" width="1.7265625" style="934" customWidth="1"/>
    <col min="14" max="16384" width="9.1796875" style="934"/>
  </cols>
  <sheetData>
    <row r="7" spans="2:12" ht="13.5" customHeight="1" thickBot="1"/>
    <row r="8" spans="2:12" ht="9" customHeight="1">
      <c r="B8" s="389"/>
      <c r="C8" s="390"/>
      <c r="D8" s="390"/>
      <c r="E8" s="391"/>
      <c r="F8" s="391"/>
      <c r="G8" s="392"/>
      <c r="H8" s="393"/>
      <c r="I8" s="393"/>
      <c r="J8" s="394"/>
      <c r="K8" s="392"/>
      <c r="L8" s="396"/>
    </row>
    <row r="9" spans="2:12" ht="18.5">
      <c r="B9" s="397"/>
      <c r="C9" s="1849" t="s">
        <v>386</v>
      </c>
      <c r="D9" s="1849"/>
      <c r="E9" s="1849"/>
      <c r="F9" s="1849"/>
      <c r="G9" s="1849"/>
      <c r="H9" s="1849"/>
      <c r="I9" s="1849"/>
      <c r="J9" s="1849"/>
      <c r="K9" s="1849"/>
      <c r="L9" s="358"/>
    </row>
    <row r="10" spans="2:12">
      <c r="B10" s="397"/>
      <c r="C10" s="357"/>
      <c r="D10" s="357"/>
      <c r="E10" s="398"/>
      <c r="F10" s="398"/>
      <c r="G10" s="399"/>
      <c r="H10" s="400"/>
      <c r="I10" s="400"/>
      <c r="J10" s="401"/>
      <c r="K10" s="399"/>
      <c r="L10" s="358"/>
    </row>
    <row r="11" spans="2:12">
      <c r="B11" s="397"/>
      <c r="C11" s="1311" t="s">
        <v>1</v>
      </c>
      <c r="D11" s="1139" t="str">
        <f>IF('1A'!G5="","Enter Project Name on Form 1A",'1A'!G5)</f>
        <v>Enter Project Name on Form 1A</v>
      </c>
      <c r="E11" s="1139"/>
      <c r="F11" s="1139"/>
      <c r="G11" s="1139"/>
      <c r="H11" s="1139"/>
      <c r="I11" s="1312"/>
      <c r="J11" s="249"/>
      <c r="K11" s="249"/>
      <c r="L11" s="358"/>
    </row>
    <row r="12" spans="2:12" ht="22.5" customHeight="1" thickBot="1">
      <c r="B12" s="397"/>
      <c r="C12" s="404"/>
      <c r="D12" s="404"/>
      <c r="E12" s="404"/>
      <c r="F12" s="404"/>
      <c r="G12" s="404"/>
      <c r="H12" s="404"/>
      <c r="I12" s="404"/>
      <c r="J12" s="404"/>
      <c r="K12" s="404"/>
      <c r="L12" s="358"/>
    </row>
    <row r="13" spans="2:12" ht="16" thickBot="1">
      <c r="B13" s="397"/>
      <c r="C13" s="1313" t="s">
        <v>387</v>
      </c>
      <c r="D13" s="1314"/>
      <c r="E13" s="1314"/>
      <c r="F13" s="1314"/>
      <c r="G13" s="1314"/>
      <c r="H13" s="1314"/>
      <c r="I13" s="1314"/>
      <c r="J13" s="1314"/>
      <c r="K13" s="1315"/>
      <c r="L13" s="358"/>
    </row>
    <row r="14" spans="2:12" ht="79" thickBot="1">
      <c r="B14" s="397"/>
      <c r="C14" s="2031" t="s">
        <v>388</v>
      </c>
      <c r="D14" s="2032"/>
      <c r="E14" s="1316" t="s">
        <v>389</v>
      </c>
      <c r="F14" s="1317" t="s">
        <v>390</v>
      </c>
      <c r="G14" s="1318" t="s">
        <v>391</v>
      </c>
      <c r="H14" s="1317" t="s">
        <v>392</v>
      </c>
      <c r="I14" s="1317" t="s">
        <v>393</v>
      </c>
      <c r="J14" s="1318" t="s">
        <v>394</v>
      </c>
      <c r="K14" s="1319" t="s">
        <v>395</v>
      </c>
      <c r="L14" s="358"/>
    </row>
    <row r="15" spans="2:12">
      <c r="B15" s="406"/>
      <c r="C15" s="2029"/>
      <c r="D15" s="2030"/>
      <c r="E15" s="776"/>
      <c r="F15" s="777">
        <v>0</v>
      </c>
      <c r="G15" s="778">
        <v>0</v>
      </c>
      <c r="H15" s="779">
        <f>F15*G15</f>
        <v>0</v>
      </c>
      <c r="I15" s="778">
        <v>0</v>
      </c>
      <c r="J15" s="779">
        <f>H15*I15</f>
        <v>0</v>
      </c>
      <c r="K15" s="780">
        <f>H15+J15</f>
        <v>0</v>
      </c>
      <c r="L15" s="408"/>
    </row>
    <row r="16" spans="2:12">
      <c r="B16" s="397"/>
      <c r="C16" s="2019"/>
      <c r="D16" s="2020"/>
      <c r="E16" s="376"/>
      <c r="F16" s="377">
        <v>0</v>
      </c>
      <c r="G16" s="245">
        <v>0</v>
      </c>
      <c r="H16" s="385">
        <f t="shared" ref="H16:H19" si="0">F16*G16</f>
        <v>0</v>
      </c>
      <c r="I16" s="245">
        <v>0</v>
      </c>
      <c r="J16" s="385">
        <f t="shared" ref="J16:J19" si="1">H16*I16</f>
        <v>0</v>
      </c>
      <c r="K16" s="387">
        <f t="shared" ref="K16:K19" si="2">H16+J16</f>
        <v>0</v>
      </c>
      <c r="L16" s="412"/>
    </row>
    <row r="17" spans="2:12">
      <c r="B17" s="397"/>
      <c r="C17" s="2019"/>
      <c r="D17" s="2020"/>
      <c r="E17" s="376"/>
      <c r="F17" s="377">
        <v>0</v>
      </c>
      <c r="G17" s="245">
        <v>0</v>
      </c>
      <c r="H17" s="385">
        <f t="shared" si="0"/>
        <v>0</v>
      </c>
      <c r="I17" s="245">
        <v>0</v>
      </c>
      <c r="J17" s="385">
        <f t="shared" si="1"/>
        <v>0</v>
      </c>
      <c r="K17" s="387">
        <f t="shared" si="2"/>
        <v>0</v>
      </c>
      <c r="L17" s="412"/>
    </row>
    <row r="18" spans="2:12">
      <c r="B18" s="397"/>
      <c r="C18" s="2019"/>
      <c r="D18" s="2020"/>
      <c r="E18" s="376"/>
      <c r="F18" s="377">
        <v>0</v>
      </c>
      <c r="G18" s="245">
        <v>0</v>
      </c>
      <c r="H18" s="385">
        <f t="shared" si="0"/>
        <v>0</v>
      </c>
      <c r="I18" s="245">
        <v>0</v>
      </c>
      <c r="J18" s="385">
        <f t="shared" si="1"/>
        <v>0</v>
      </c>
      <c r="K18" s="387">
        <f t="shared" si="2"/>
        <v>0</v>
      </c>
      <c r="L18" s="358"/>
    </row>
    <row r="19" spans="2:12" ht="15" thickBot="1">
      <c r="B19" s="397"/>
      <c r="C19" s="2021"/>
      <c r="D19" s="2022"/>
      <c r="E19" s="378"/>
      <c r="F19" s="379">
        <v>0</v>
      </c>
      <c r="G19" s="246">
        <v>0</v>
      </c>
      <c r="H19" s="386">
        <f t="shared" si="0"/>
        <v>0</v>
      </c>
      <c r="I19" s="246">
        <v>0</v>
      </c>
      <c r="J19" s="386">
        <f t="shared" si="1"/>
        <v>0</v>
      </c>
      <c r="K19" s="388">
        <f t="shared" si="2"/>
        <v>0</v>
      </c>
      <c r="L19" s="358"/>
    </row>
    <row r="20" spans="2:12" ht="16.5" thickTop="1" thickBot="1">
      <c r="B20" s="397"/>
      <c r="C20" s="381" t="s">
        <v>396</v>
      </c>
      <c r="D20" s="382"/>
      <c r="E20" s="382"/>
      <c r="F20" s="382"/>
      <c r="G20" s="382"/>
      <c r="H20" s="243"/>
      <c r="I20" s="243"/>
      <c r="J20" s="244"/>
      <c r="K20" s="247">
        <f>SUM(K15:K19)</f>
        <v>0</v>
      </c>
      <c r="L20" s="358"/>
    </row>
    <row r="21" spans="2:12" ht="15" customHeight="1" thickBot="1">
      <c r="B21" s="397"/>
      <c r="C21" s="1320"/>
      <c r="D21" s="357"/>
      <c r="E21" s="398"/>
      <c r="F21" s="1321"/>
      <c r="G21" s="1322"/>
      <c r="H21" s="1321"/>
      <c r="I21" s="1322"/>
      <c r="J21" s="1321"/>
      <c r="K21" s="1321"/>
      <c r="L21" s="1323"/>
    </row>
    <row r="22" spans="2:12" ht="16" thickBot="1">
      <c r="B22" s="397"/>
      <c r="C22" s="2023" t="s">
        <v>397</v>
      </c>
      <c r="D22" s="2024"/>
      <c r="E22" s="2024"/>
      <c r="F22" s="2024"/>
      <c r="G22" s="2024"/>
      <c r="H22" s="2024"/>
      <c r="I22" s="2024"/>
      <c r="J22" s="2024"/>
      <c r="K22" s="2025"/>
      <c r="L22" s="358"/>
    </row>
    <row r="23" spans="2:12" ht="79" thickBot="1">
      <c r="B23" s="397"/>
      <c r="C23" s="2031" t="s">
        <v>388</v>
      </c>
      <c r="D23" s="2032"/>
      <c r="E23" s="1316" t="s">
        <v>389</v>
      </c>
      <c r="F23" s="1317" t="s">
        <v>390</v>
      </c>
      <c r="G23" s="1318" t="s">
        <v>391</v>
      </c>
      <c r="H23" s="1317" t="s">
        <v>392</v>
      </c>
      <c r="I23" s="1317" t="s">
        <v>393</v>
      </c>
      <c r="J23" s="1318" t="s">
        <v>394</v>
      </c>
      <c r="K23" s="1319" t="s">
        <v>395</v>
      </c>
      <c r="L23" s="358"/>
    </row>
    <row r="24" spans="2:12">
      <c r="B24" s="406"/>
      <c r="C24" s="2033"/>
      <c r="D24" s="2034"/>
      <c r="E24" s="781"/>
      <c r="F24" s="777">
        <v>0</v>
      </c>
      <c r="G24" s="778">
        <v>0</v>
      </c>
      <c r="H24" s="779">
        <f>F24*G24</f>
        <v>0</v>
      </c>
      <c r="I24" s="778">
        <v>0</v>
      </c>
      <c r="J24" s="779">
        <f>H24*I24</f>
        <v>0</v>
      </c>
      <c r="K24" s="780">
        <f>H24+J24</f>
        <v>0</v>
      </c>
      <c r="L24" s="408"/>
    </row>
    <row r="25" spans="2:12">
      <c r="B25" s="397"/>
      <c r="C25" s="2019"/>
      <c r="D25" s="2020"/>
      <c r="E25" s="376"/>
      <c r="F25" s="377">
        <v>0</v>
      </c>
      <c r="G25" s="245">
        <v>0</v>
      </c>
      <c r="H25" s="385">
        <f t="shared" ref="H25:H28" si="3">F25*G25</f>
        <v>0</v>
      </c>
      <c r="I25" s="245">
        <v>0</v>
      </c>
      <c r="J25" s="385">
        <f t="shared" ref="J25:J28" si="4">H25*I25</f>
        <v>0</v>
      </c>
      <c r="K25" s="387">
        <f t="shared" ref="K25:K28" si="5">H25+J25</f>
        <v>0</v>
      </c>
      <c r="L25" s="358"/>
    </row>
    <row r="26" spans="2:12">
      <c r="B26" s="397"/>
      <c r="C26" s="2019"/>
      <c r="D26" s="2020"/>
      <c r="E26" s="376"/>
      <c r="F26" s="377">
        <v>0</v>
      </c>
      <c r="G26" s="245">
        <v>0</v>
      </c>
      <c r="H26" s="385">
        <f t="shared" si="3"/>
        <v>0</v>
      </c>
      <c r="I26" s="245">
        <v>0</v>
      </c>
      <c r="J26" s="385">
        <f t="shared" si="4"/>
        <v>0</v>
      </c>
      <c r="K26" s="387">
        <f t="shared" si="5"/>
        <v>0</v>
      </c>
      <c r="L26" s="412"/>
    </row>
    <row r="27" spans="2:12">
      <c r="B27" s="397"/>
      <c r="C27" s="2019"/>
      <c r="D27" s="2020"/>
      <c r="E27" s="376"/>
      <c r="F27" s="377">
        <v>0</v>
      </c>
      <c r="G27" s="245">
        <v>0</v>
      </c>
      <c r="H27" s="385">
        <f t="shared" si="3"/>
        <v>0</v>
      </c>
      <c r="I27" s="245">
        <v>0</v>
      </c>
      <c r="J27" s="385">
        <f t="shared" si="4"/>
        <v>0</v>
      </c>
      <c r="K27" s="387">
        <f t="shared" si="5"/>
        <v>0</v>
      </c>
      <c r="L27" s="358"/>
    </row>
    <row r="28" spans="2:12" ht="15" thickBot="1">
      <c r="B28" s="397"/>
      <c r="C28" s="2021"/>
      <c r="D28" s="2022"/>
      <c r="E28" s="378"/>
      <c r="F28" s="380">
        <v>0</v>
      </c>
      <c r="G28" s="246">
        <v>0</v>
      </c>
      <c r="H28" s="386">
        <f t="shared" si="3"/>
        <v>0</v>
      </c>
      <c r="I28" s="246">
        <v>0</v>
      </c>
      <c r="J28" s="386">
        <f t="shared" si="4"/>
        <v>0</v>
      </c>
      <c r="K28" s="388">
        <f t="shared" si="5"/>
        <v>0</v>
      </c>
      <c r="L28" s="358"/>
    </row>
    <row r="29" spans="2:12" ht="16.5" thickTop="1" thickBot="1">
      <c r="B29" s="397"/>
      <c r="C29" s="381" t="s">
        <v>398</v>
      </c>
      <c r="D29" s="382"/>
      <c r="E29" s="382"/>
      <c r="F29" s="382"/>
      <c r="G29" s="382"/>
      <c r="H29" s="243"/>
      <c r="I29" s="243"/>
      <c r="J29" s="244"/>
      <c r="K29" s="247">
        <f>SUM(K24:K28)</f>
        <v>0</v>
      </c>
      <c r="L29" s="358"/>
    </row>
    <row r="30" spans="2:12" ht="7.5" customHeight="1" thickBot="1">
      <c r="B30" s="397"/>
      <c r="C30" s="357"/>
      <c r="D30" s="357"/>
      <c r="E30" s="398"/>
      <c r="F30" s="398"/>
      <c r="G30" s="399"/>
      <c r="H30" s="400"/>
      <c r="I30" s="400"/>
      <c r="J30" s="401"/>
      <c r="K30" s="399"/>
      <c r="L30" s="358"/>
    </row>
    <row r="31" spans="2:12" ht="16.5" thickTop="1" thickBot="1">
      <c r="B31" s="417"/>
      <c r="C31" s="381" t="s">
        <v>399</v>
      </c>
      <c r="D31" s="382"/>
      <c r="E31" s="382"/>
      <c r="F31" s="382"/>
      <c r="G31" s="382"/>
      <c r="H31" s="243"/>
      <c r="I31" s="243"/>
      <c r="J31" s="244"/>
      <c r="K31" s="247">
        <f>K20+K29</f>
        <v>0</v>
      </c>
      <c r="L31" s="358"/>
    </row>
    <row r="32" spans="2:12" ht="7.5" customHeight="1">
      <c r="B32" s="417"/>
      <c r="C32" s="426"/>
      <c r="D32" s="426"/>
      <c r="E32" s="426"/>
      <c r="F32" s="426"/>
      <c r="G32" s="426"/>
      <c r="H32" s="438"/>
      <c r="I32" s="438"/>
      <c r="J32" s="439"/>
      <c r="K32" s="439"/>
      <c r="L32" s="358"/>
    </row>
    <row r="33" spans="2:12" ht="16" thickBot="1">
      <c r="B33" s="397"/>
      <c r="C33" s="1324" t="s">
        <v>675</v>
      </c>
      <c r="D33" s="1324"/>
      <c r="E33" s="1324"/>
      <c r="F33" s="1324"/>
      <c r="G33" s="1324"/>
      <c r="H33" s="1324"/>
      <c r="I33" s="1324"/>
      <c r="J33" s="1324"/>
      <c r="K33" s="1324"/>
      <c r="L33" s="358"/>
    </row>
    <row r="34" spans="2:12">
      <c r="B34" s="397"/>
      <c r="C34" s="2026"/>
      <c r="D34" s="2027"/>
      <c r="E34" s="2027"/>
      <c r="F34" s="2027"/>
      <c r="G34" s="2027"/>
      <c r="H34" s="2027"/>
      <c r="I34" s="2027"/>
      <c r="J34" s="2027"/>
      <c r="K34" s="2028"/>
      <c r="L34" s="358"/>
    </row>
    <row r="35" spans="2:12">
      <c r="B35" s="397"/>
      <c r="C35" s="1855"/>
      <c r="D35" s="1856"/>
      <c r="E35" s="1856"/>
      <c r="F35" s="1856"/>
      <c r="G35" s="1856"/>
      <c r="H35" s="1856"/>
      <c r="I35" s="1856"/>
      <c r="J35" s="1856"/>
      <c r="K35" s="1857"/>
      <c r="L35" s="358"/>
    </row>
    <row r="36" spans="2:12">
      <c r="B36" s="397"/>
      <c r="C36" s="1855"/>
      <c r="D36" s="1856"/>
      <c r="E36" s="1856"/>
      <c r="F36" s="1856"/>
      <c r="G36" s="1856"/>
      <c r="H36" s="1856"/>
      <c r="I36" s="1856"/>
      <c r="J36" s="1856"/>
      <c r="K36" s="1857"/>
      <c r="L36" s="358"/>
    </row>
    <row r="37" spans="2:12">
      <c r="B37" s="397"/>
      <c r="C37" s="1855"/>
      <c r="D37" s="1856"/>
      <c r="E37" s="1856"/>
      <c r="F37" s="1856"/>
      <c r="G37" s="1856"/>
      <c r="H37" s="1856"/>
      <c r="I37" s="1856"/>
      <c r="J37" s="1856"/>
      <c r="K37" s="1857"/>
      <c r="L37" s="358"/>
    </row>
    <row r="38" spans="2:12">
      <c r="B38" s="397"/>
      <c r="C38" s="1858"/>
      <c r="D38" s="1859"/>
      <c r="E38" s="1859"/>
      <c r="F38" s="1859"/>
      <c r="G38" s="1859"/>
      <c r="H38" s="1859"/>
      <c r="I38" s="1859"/>
      <c r="J38" s="1859"/>
      <c r="K38" s="1860"/>
      <c r="L38" s="358"/>
    </row>
    <row r="39" spans="2:12" ht="9" customHeight="1" thickBot="1">
      <c r="B39" s="1325"/>
      <c r="C39" s="1326"/>
      <c r="D39" s="1326"/>
      <c r="E39" s="1326"/>
      <c r="F39" s="1326"/>
      <c r="G39" s="1326"/>
      <c r="H39" s="1326"/>
      <c r="I39" s="1326"/>
      <c r="J39" s="1326"/>
      <c r="K39" s="1326"/>
      <c r="L39" s="364"/>
    </row>
  </sheetData>
  <sheetProtection password="9F6B" sheet="1" objects="1" scenarios="1" formatCells="0" formatColumns="0" formatRows="0" insertRows="0"/>
  <customSheetViews>
    <customSheetView guid="{1A40067C-0AC1-4C99-AB38-50E48336F373}" showGridLines="0" fitToPage="1">
      <selection activeCell="R16" sqref="R16"/>
      <pageMargins left="0.7" right="0.7" top="0.75" bottom="0.75" header="0.3" footer="0.3"/>
      <pageSetup scale="85" orientation="portrait" r:id="rId1"/>
      <headerFooter>
        <oddFooter>&amp;LForm 8C
Operating Personnel Expenses&amp;CCFA Forms&amp;REdition: 2015
Version: 1.1</oddFooter>
      </headerFooter>
    </customSheetView>
  </customSheetViews>
  <mergeCells count="15">
    <mergeCell ref="C9:K9"/>
    <mergeCell ref="C27:D27"/>
    <mergeCell ref="C28:D28"/>
    <mergeCell ref="C22:K22"/>
    <mergeCell ref="C34:K38"/>
    <mergeCell ref="C15:D15"/>
    <mergeCell ref="C16:D16"/>
    <mergeCell ref="C18:D18"/>
    <mergeCell ref="C19:D19"/>
    <mergeCell ref="C17:D17"/>
    <mergeCell ref="C14:D14"/>
    <mergeCell ref="C23:D23"/>
    <mergeCell ref="C26:D26"/>
    <mergeCell ref="C24:D24"/>
    <mergeCell ref="C25:D25"/>
  </mergeCells>
  <pageMargins left="0.7" right="0.7" top="0.75" bottom="0.75" header="0.3" footer="0.3"/>
  <pageSetup scale="85" orientation="portrait" r:id="rId2"/>
  <headerFooter>
    <oddFooter>&amp;LForm 8C
Operating Personnel Expenses&amp;CCFA Forms&amp;REdition: 2015
Version: 1.1</oddFooter>
  </headerFooter>
  <drawing r:id="rId3"/>
</worksheet>
</file>

<file path=xl/worksheets/sheet16.xml><?xml version="1.0" encoding="utf-8"?>
<worksheet xmlns="http://schemas.openxmlformats.org/spreadsheetml/2006/main" xmlns:r="http://schemas.openxmlformats.org/officeDocument/2006/relationships">
  <sheetPr>
    <pageSetUpPr fitToPage="1"/>
  </sheetPr>
  <dimension ref="B11:Q51"/>
  <sheetViews>
    <sheetView showGridLines="0" tabSelected="1" zoomScaleNormal="100" workbookViewId="0">
      <selection activeCell="R16" sqref="R16"/>
    </sheetView>
  </sheetViews>
  <sheetFormatPr defaultColWidth="9.1796875" defaultRowHeight="14.5"/>
  <cols>
    <col min="1" max="2" width="1.7265625" style="855" customWidth="1"/>
    <col min="3" max="3" width="14.26953125" style="855" customWidth="1"/>
    <col min="4" max="4" width="17.1796875" style="855" customWidth="1"/>
    <col min="5" max="5" width="14.26953125" style="855" customWidth="1"/>
    <col min="6" max="11" width="9.1796875" style="855"/>
    <col min="12" max="12" width="2.81640625" style="855" customWidth="1"/>
    <col min="13" max="16" width="11.453125" style="855" customWidth="1"/>
    <col min="17" max="17" width="1.7265625" style="855" customWidth="1"/>
    <col min="18" max="16384" width="9.1796875" style="855"/>
  </cols>
  <sheetData>
    <row r="11" spans="2:17" ht="9" customHeight="1" thickBot="1"/>
    <row r="12" spans="2:17" ht="9" customHeight="1">
      <c r="B12" s="389"/>
      <c r="C12" s="390"/>
      <c r="D12" s="390"/>
      <c r="E12" s="391"/>
      <c r="F12" s="391"/>
      <c r="G12" s="392"/>
      <c r="H12" s="393"/>
      <c r="I12" s="393"/>
      <c r="J12" s="394"/>
      <c r="K12" s="392"/>
      <c r="L12" s="392"/>
      <c r="M12" s="395"/>
      <c r="N12" s="391"/>
      <c r="O12" s="392"/>
      <c r="P12" s="392"/>
      <c r="Q12" s="396"/>
    </row>
    <row r="13" spans="2:17" ht="18.5">
      <c r="B13" s="397"/>
      <c r="C13" s="1849" t="s">
        <v>400</v>
      </c>
      <c r="D13" s="1849"/>
      <c r="E13" s="1849"/>
      <c r="F13" s="1849"/>
      <c r="G13" s="1849"/>
      <c r="H13" s="1849"/>
      <c r="I13" s="1849"/>
      <c r="J13" s="1849"/>
      <c r="K13" s="1849"/>
      <c r="L13" s="1849"/>
      <c r="M13" s="1849"/>
      <c r="N13" s="1849"/>
      <c r="O13" s="1849"/>
      <c r="P13" s="1849"/>
      <c r="Q13" s="358"/>
    </row>
    <row r="14" spans="2:17">
      <c r="B14" s="397"/>
      <c r="C14" s="357"/>
      <c r="D14" s="357"/>
      <c r="E14" s="398"/>
      <c r="F14" s="398"/>
      <c r="G14" s="399"/>
      <c r="H14" s="400"/>
      <c r="I14" s="400"/>
      <c r="J14" s="401"/>
      <c r="K14" s="399"/>
      <c r="L14" s="399"/>
      <c r="M14" s="402"/>
      <c r="N14" s="398"/>
      <c r="O14" s="399"/>
      <c r="P14" s="1225"/>
      <c r="Q14" s="358"/>
    </row>
    <row r="15" spans="2:17">
      <c r="B15" s="397"/>
      <c r="C15" s="1307" t="s">
        <v>1</v>
      </c>
      <c r="D15" s="1139" t="str">
        <f>IF('1A'!G5="","Enter Project Name on Form 1A",'1A'!G5)</f>
        <v>Enter Project Name on Form 1A</v>
      </c>
      <c r="E15" s="1309"/>
      <c r="F15" s="1139"/>
      <c r="G15" s="1139"/>
      <c r="H15" s="1139"/>
      <c r="I15" s="1139"/>
      <c r="J15" s="1139"/>
      <c r="K15" s="1139"/>
      <c r="L15" s="357"/>
      <c r="M15" s="357"/>
      <c r="N15" s="357"/>
      <c r="O15" s="357"/>
      <c r="P15" s="1225"/>
      <c r="Q15" s="442"/>
    </row>
    <row r="16" spans="2:17">
      <c r="B16" s="397"/>
      <c r="C16" s="404"/>
      <c r="D16" s="404"/>
      <c r="E16" s="404"/>
      <c r="F16" s="404"/>
      <c r="G16" s="404"/>
      <c r="H16" s="404"/>
      <c r="I16" s="404"/>
      <c r="J16" s="404"/>
      <c r="K16" s="404"/>
      <c r="L16" s="404"/>
      <c r="M16" s="1225"/>
      <c r="N16" s="1225"/>
      <c r="O16" s="1225"/>
      <c r="P16" s="1225"/>
      <c r="Q16" s="358"/>
    </row>
    <row r="17" spans="2:17" ht="15" thickBot="1">
      <c r="B17" s="397"/>
      <c r="C17" s="831"/>
      <c r="D17" s="831"/>
      <c r="E17" s="831"/>
      <c r="F17" s="831"/>
      <c r="G17" s="831"/>
      <c r="H17" s="831"/>
      <c r="I17" s="831"/>
      <c r="J17" s="831"/>
      <c r="K17" s="831"/>
      <c r="L17" s="405"/>
      <c r="M17" s="831"/>
      <c r="N17" s="831"/>
      <c r="O17" s="831"/>
      <c r="P17" s="831"/>
      <c r="Q17" s="358"/>
    </row>
    <row r="18" spans="2:17" ht="16" thickBot="1">
      <c r="B18" s="397"/>
      <c r="C18" s="2047" t="s">
        <v>401</v>
      </c>
      <c r="D18" s="2048"/>
      <c r="E18" s="2049"/>
      <c r="F18" s="2049"/>
      <c r="G18" s="2049"/>
      <c r="H18" s="2049"/>
      <c r="I18" s="2049"/>
      <c r="J18" s="2049"/>
      <c r="K18" s="2050"/>
      <c r="L18" s="405"/>
      <c r="M18" s="2056" t="s">
        <v>404</v>
      </c>
      <c r="N18" s="2057"/>
      <c r="O18" s="2057"/>
      <c r="P18" s="2058"/>
      <c r="Q18" s="358"/>
    </row>
    <row r="19" spans="2:17" ht="79" thickBot="1">
      <c r="B19" s="406"/>
      <c r="C19" s="812" t="s">
        <v>402</v>
      </c>
      <c r="D19" s="813"/>
      <c r="E19" s="1316" t="s">
        <v>389</v>
      </c>
      <c r="F19" s="1317" t="s">
        <v>390</v>
      </c>
      <c r="G19" s="1318" t="s">
        <v>391</v>
      </c>
      <c r="H19" s="1317" t="s">
        <v>392</v>
      </c>
      <c r="I19" s="1317" t="s">
        <v>393</v>
      </c>
      <c r="J19" s="1318" t="s">
        <v>394</v>
      </c>
      <c r="K19" s="1319" t="s">
        <v>403</v>
      </c>
      <c r="L19" s="405"/>
      <c r="M19" s="1677" t="s">
        <v>405</v>
      </c>
      <c r="N19" s="1327" t="str">
        <f>IF('8B'!C33="","Enter Source Name on Form 8B",'8B'!C33)</f>
        <v>Enter Source Name on Form 8B</v>
      </c>
      <c r="O19" s="1327" t="str">
        <f>IF('8B'!C34="","Enter Source Name on Form 8B",'8B'!C34)</f>
        <v>Enter Source Name on Form 8B</v>
      </c>
      <c r="P19" s="1328" t="str">
        <f>IF('8B'!C35="","Enter Source Name on Form 8B",'8B'!C35)</f>
        <v>Enter Source Name on Form 8B</v>
      </c>
      <c r="Q19" s="358"/>
    </row>
    <row r="20" spans="2:17">
      <c r="B20" s="406"/>
      <c r="C20" s="2051"/>
      <c r="D20" s="2052"/>
      <c r="E20" s="776"/>
      <c r="F20" s="777">
        <v>0</v>
      </c>
      <c r="G20" s="778">
        <v>0</v>
      </c>
      <c r="H20" s="779">
        <f>F20*G20</f>
        <v>0</v>
      </c>
      <c r="I20" s="778">
        <v>0</v>
      </c>
      <c r="J20" s="779">
        <f>H20*I20</f>
        <v>0</v>
      </c>
      <c r="K20" s="780">
        <f>H20+J20</f>
        <v>0</v>
      </c>
      <c r="L20" s="407"/>
      <c r="M20" s="783">
        <v>0</v>
      </c>
      <c r="N20" s="784">
        <v>0</v>
      </c>
      <c r="O20" s="784">
        <v>0</v>
      </c>
      <c r="P20" s="785">
        <v>0</v>
      </c>
      <c r="Q20" s="408"/>
    </row>
    <row r="21" spans="2:17">
      <c r="B21" s="397"/>
      <c r="C21" s="2019"/>
      <c r="D21" s="2020"/>
      <c r="E21" s="376"/>
      <c r="F21" s="377">
        <v>0</v>
      </c>
      <c r="G21" s="245">
        <v>0</v>
      </c>
      <c r="H21" s="385">
        <f t="shared" ref="H21:H28" si="0">F21*G21</f>
        <v>0</v>
      </c>
      <c r="I21" s="245">
        <v>0</v>
      </c>
      <c r="J21" s="385">
        <f t="shared" ref="J21:J28" si="1">H21*I21</f>
        <v>0</v>
      </c>
      <c r="K21" s="387">
        <f t="shared" ref="K21:K28" si="2">H21+J21</f>
        <v>0</v>
      </c>
      <c r="L21" s="407"/>
      <c r="M21" s="409">
        <v>0</v>
      </c>
      <c r="N21" s="410">
        <v>0</v>
      </c>
      <c r="O21" s="410">
        <v>0</v>
      </c>
      <c r="P21" s="411">
        <v>0</v>
      </c>
      <c r="Q21" s="412"/>
    </row>
    <row r="22" spans="2:17">
      <c r="B22" s="397"/>
      <c r="C22" s="2019"/>
      <c r="D22" s="2020"/>
      <c r="E22" s="376"/>
      <c r="F22" s="377">
        <v>0</v>
      </c>
      <c r="G22" s="245">
        <v>0</v>
      </c>
      <c r="H22" s="385">
        <f t="shared" si="0"/>
        <v>0</v>
      </c>
      <c r="I22" s="245">
        <v>0</v>
      </c>
      <c r="J22" s="385">
        <f t="shared" si="1"/>
        <v>0</v>
      </c>
      <c r="K22" s="387">
        <f t="shared" si="2"/>
        <v>0</v>
      </c>
      <c r="L22" s="407"/>
      <c r="M22" s="409">
        <v>0</v>
      </c>
      <c r="N22" s="410">
        <v>0</v>
      </c>
      <c r="O22" s="410">
        <v>0</v>
      </c>
      <c r="P22" s="411">
        <v>0</v>
      </c>
      <c r="Q22" s="358"/>
    </row>
    <row r="23" spans="2:17">
      <c r="B23" s="397"/>
      <c r="C23" s="2019"/>
      <c r="D23" s="2020"/>
      <c r="E23" s="376"/>
      <c r="F23" s="377">
        <v>0</v>
      </c>
      <c r="G23" s="245">
        <v>0</v>
      </c>
      <c r="H23" s="385">
        <f t="shared" si="0"/>
        <v>0</v>
      </c>
      <c r="I23" s="245">
        <v>0</v>
      </c>
      <c r="J23" s="385">
        <f t="shared" si="1"/>
        <v>0</v>
      </c>
      <c r="K23" s="387">
        <f t="shared" si="2"/>
        <v>0</v>
      </c>
      <c r="L23" s="407"/>
      <c r="M23" s="409">
        <v>0</v>
      </c>
      <c r="N23" s="410">
        <v>0</v>
      </c>
      <c r="O23" s="410">
        <v>0</v>
      </c>
      <c r="P23" s="411">
        <v>0</v>
      </c>
      <c r="Q23" s="358"/>
    </row>
    <row r="24" spans="2:17">
      <c r="B24" s="397"/>
      <c r="C24" s="2019"/>
      <c r="D24" s="2020"/>
      <c r="E24" s="376"/>
      <c r="F24" s="377">
        <v>0</v>
      </c>
      <c r="G24" s="245">
        <v>0</v>
      </c>
      <c r="H24" s="385">
        <f t="shared" si="0"/>
        <v>0</v>
      </c>
      <c r="I24" s="245">
        <v>0</v>
      </c>
      <c r="J24" s="385">
        <f t="shared" si="1"/>
        <v>0</v>
      </c>
      <c r="K24" s="387">
        <f t="shared" si="2"/>
        <v>0</v>
      </c>
      <c r="L24" s="407"/>
      <c r="M24" s="409">
        <v>0</v>
      </c>
      <c r="N24" s="410">
        <v>0</v>
      </c>
      <c r="O24" s="410">
        <v>0</v>
      </c>
      <c r="P24" s="411">
        <v>0</v>
      </c>
      <c r="Q24" s="358"/>
    </row>
    <row r="25" spans="2:17">
      <c r="B25" s="397"/>
      <c r="C25" s="2019"/>
      <c r="D25" s="2020"/>
      <c r="E25" s="376"/>
      <c r="F25" s="413">
        <v>0</v>
      </c>
      <c r="G25" s="245">
        <v>0</v>
      </c>
      <c r="H25" s="385">
        <f t="shared" si="0"/>
        <v>0</v>
      </c>
      <c r="I25" s="245">
        <v>0</v>
      </c>
      <c r="J25" s="385">
        <f t="shared" si="1"/>
        <v>0</v>
      </c>
      <c r="K25" s="387">
        <f t="shared" si="2"/>
        <v>0</v>
      </c>
      <c r="L25" s="407"/>
      <c r="M25" s="409">
        <v>0</v>
      </c>
      <c r="N25" s="410">
        <v>0</v>
      </c>
      <c r="O25" s="410">
        <v>0</v>
      </c>
      <c r="P25" s="411">
        <v>0</v>
      </c>
      <c r="Q25" s="358"/>
    </row>
    <row r="26" spans="2:17">
      <c r="B26" s="397"/>
      <c r="C26" s="2019"/>
      <c r="D26" s="2020"/>
      <c r="E26" s="376"/>
      <c r="F26" s="413">
        <v>0</v>
      </c>
      <c r="G26" s="245">
        <v>0</v>
      </c>
      <c r="H26" s="385">
        <f t="shared" si="0"/>
        <v>0</v>
      </c>
      <c r="I26" s="245">
        <v>0</v>
      </c>
      <c r="J26" s="385">
        <f t="shared" si="1"/>
        <v>0</v>
      </c>
      <c r="K26" s="387">
        <f t="shared" si="2"/>
        <v>0</v>
      </c>
      <c r="L26" s="407"/>
      <c r="M26" s="409">
        <v>0</v>
      </c>
      <c r="N26" s="410">
        <v>0</v>
      </c>
      <c r="O26" s="410">
        <v>0</v>
      </c>
      <c r="P26" s="411">
        <v>0</v>
      </c>
      <c r="Q26" s="358"/>
    </row>
    <row r="27" spans="2:17">
      <c r="B27" s="397"/>
      <c r="C27" s="2019"/>
      <c r="D27" s="2020"/>
      <c r="E27" s="376"/>
      <c r="F27" s="413">
        <v>0</v>
      </c>
      <c r="G27" s="245">
        <v>0</v>
      </c>
      <c r="H27" s="385">
        <f t="shared" si="0"/>
        <v>0</v>
      </c>
      <c r="I27" s="245">
        <v>0</v>
      </c>
      <c r="J27" s="385">
        <f t="shared" si="1"/>
        <v>0</v>
      </c>
      <c r="K27" s="387">
        <f t="shared" si="2"/>
        <v>0</v>
      </c>
      <c r="L27" s="407"/>
      <c r="M27" s="409">
        <v>0</v>
      </c>
      <c r="N27" s="410">
        <v>0</v>
      </c>
      <c r="O27" s="410">
        <v>0</v>
      </c>
      <c r="P27" s="411">
        <v>0</v>
      </c>
      <c r="Q27" s="358"/>
    </row>
    <row r="28" spans="2:17" ht="15" thickBot="1">
      <c r="B28" s="397"/>
      <c r="C28" s="2021"/>
      <c r="D28" s="2022"/>
      <c r="E28" s="378"/>
      <c r="F28" s="380">
        <v>0</v>
      </c>
      <c r="G28" s="246">
        <v>0</v>
      </c>
      <c r="H28" s="386">
        <f t="shared" si="0"/>
        <v>0</v>
      </c>
      <c r="I28" s="246">
        <v>0</v>
      </c>
      <c r="J28" s="386">
        <f t="shared" si="1"/>
        <v>0</v>
      </c>
      <c r="K28" s="735">
        <f t="shared" si="2"/>
        <v>0</v>
      </c>
      <c r="L28" s="407"/>
      <c r="M28" s="414">
        <v>0</v>
      </c>
      <c r="N28" s="415">
        <v>0</v>
      </c>
      <c r="O28" s="415">
        <v>0</v>
      </c>
      <c r="P28" s="416">
        <v>0</v>
      </c>
      <c r="Q28" s="358"/>
    </row>
    <row r="29" spans="2:17" ht="16.5" thickTop="1" thickBot="1">
      <c r="B29" s="417"/>
      <c r="C29" s="2045" t="s">
        <v>406</v>
      </c>
      <c r="D29" s="2046"/>
      <c r="E29" s="2046"/>
      <c r="F29" s="2046"/>
      <c r="G29" s="2046"/>
      <c r="H29" s="418"/>
      <c r="I29" s="418"/>
      <c r="J29" s="419"/>
      <c r="K29" s="247">
        <f>SUM(K20:K28)</f>
        <v>0</v>
      </c>
      <c r="L29" s="420"/>
      <c r="M29" s="1340">
        <f>SUM(M20:M28)</f>
        <v>0</v>
      </c>
      <c r="N29" s="1341">
        <f t="shared" ref="N29:P29" si="3">SUM(N20:N28)</f>
        <v>0</v>
      </c>
      <c r="O29" s="1341">
        <f t="shared" si="3"/>
        <v>0</v>
      </c>
      <c r="P29" s="1342">
        <f t="shared" si="3"/>
        <v>0</v>
      </c>
      <c r="Q29" s="358"/>
    </row>
    <row r="30" spans="2:17" ht="15" customHeight="1" thickBot="1">
      <c r="B30" s="417"/>
      <c r="C30" s="421"/>
      <c r="D30" s="421"/>
      <c r="E30" s="421"/>
      <c r="F30" s="421"/>
      <c r="G30" s="421"/>
      <c r="H30" s="422"/>
      <c r="I30" s="422"/>
      <c r="J30" s="423"/>
      <c r="K30" s="423"/>
      <c r="L30" s="424"/>
      <c r="M30" s="423"/>
      <c r="N30" s="423"/>
      <c r="O30" s="423"/>
      <c r="P30" s="423"/>
      <c r="Q30" s="358"/>
    </row>
    <row r="31" spans="2:17" ht="37" thickBot="1">
      <c r="B31" s="417"/>
      <c r="C31" s="381" t="s">
        <v>407</v>
      </c>
      <c r="D31" s="382"/>
      <c r="E31" s="382"/>
      <c r="F31" s="382"/>
      <c r="G31" s="382"/>
      <c r="H31" s="382"/>
      <c r="I31" s="382"/>
      <c r="J31" s="382"/>
      <c r="K31" s="1679"/>
      <c r="L31" s="424"/>
      <c r="M31" s="1678" t="s">
        <v>405</v>
      </c>
      <c r="N31" s="786" t="str">
        <f>N19</f>
        <v>Enter Source Name on Form 8B</v>
      </c>
      <c r="O31" s="786" t="str">
        <f>O19</f>
        <v>Enter Source Name on Form 8B</v>
      </c>
      <c r="P31" s="787" t="str">
        <f>P19</f>
        <v>Enter Source Name on Form 8B</v>
      </c>
      <c r="Q31" s="358"/>
    </row>
    <row r="32" spans="2:17" ht="15.5">
      <c r="B32" s="417"/>
      <c r="C32" s="831"/>
      <c r="D32" s="443"/>
      <c r="E32" s="831"/>
      <c r="F32" s="443" t="s">
        <v>408</v>
      </c>
      <c r="G32" s="831"/>
      <c r="H32" s="831"/>
      <c r="I32" s="831"/>
      <c r="J32" s="831"/>
      <c r="K32" s="782">
        <v>0</v>
      </c>
      <c r="L32" s="427"/>
      <c r="M32" s="428">
        <v>0</v>
      </c>
      <c r="N32" s="429">
        <v>0</v>
      </c>
      <c r="O32" s="429">
        <v>0</v>
      </c>
      <c r="P32" s="430">
        <v>0</v>
      </c>
      <c r="Q32" s="358"/>
    </row>
    <row r="33" spans="2:17" ht="15.5">
      <c r="B33" s="417"/>
      <c r="C33" s="831"/>
      <c r="D33" s="443"/>
      <c r="E33" s="831"/>
      <c r="F33" s="443" t="s">
        <v>409</v>
      </c>
      <c r="G33" s="831"/>
      <c r="H33" s="831"/>
      <c r="I33" s="831"/>
      <c r="J33" s="831"/>
      <c r="K33" s="736">
        <v>0</v>
      </c>
      <c r="L33" s="427"/>
      <c r="M33" s="431">
        <v>0</v>
      </c>
      <c r="N33" s="410">
        <v>0</v>
      </c>
      <c r="O33" s="410">
        <v>0</v>
      </c>
      <c r="P33" s="432">
        <v>0</v>
      </c>
      <c r="Q33" s="358"/>
    </row>
    <row r="34" spans="2:17" ht="15.5">
      <c r="B34" s="417"/>
      <c r="C34" s="831"/>
      <c r="D34" s="443"/>
      <c r="E34" s="831"/>
      <c r="F34" s="443" t="s">
        <v>410</v>
      </c>
      <c r="G34" s="831"/>
      <c r="H34" s="831"/>
      <c r="I34" s="831"/>
      <c r="J34" s="831"/>
      <c r="K34" s="736">
        <v>0</v>
      </c>
      <c r="L34" s="427"/>
      <c r="M34" s="431">
        <v>0</v>
      </c>
      <c r="N34" s="410">
        <v>0</v>
      </c>
      <c r="O34" s="410">
        <v>0</v>
      </c>
      <c r="P34" s="432">
        <v>0</v>
      </c>
      <c r="Q34" s="358"/>
    </row>
    <row r="35" spans="2:17" ht="15.5">
      <c r="B35" s="417"/>
      <c r="C35" s="831"/>
      <c r="D35" s="443"/>
      <c r="E35" s="831"/>
      <c r="F35" s="443" t="s">
        <v>411</v>
      </c>
      <c r="G35" s="831"/>
      <c r="H35" s="831"/>
      <c r="I35" s="831"/>
      <c r="J35" s="831"/>
      <c r="K35" s="736">
        <v>0</v>
      </c>
      <c r="L35" s="427"/>
      <c r="M35" s="431">
        <v>0</v>
      </c>
      <c r="N35" s="410">
        <v>0</v>
      </c>
      <c r="O35" s="410">
        <v>0</v>
      </c>
      <c r="P35" s="432">
        <v>0</v>
      </c>
      <c r="Q35" s="358"/>
    </row>
    <row r="36" spans="2:17" ht="15.5">
      <c r="B36" s="417"/>
      <c r="C36" s="831"/>
      <c r="D36" s="443"/>
      <c r="E36" s="831"/>
      <c r="F36" s="443" t="s">
        <v>412</v>
      </c>
      <c r="G36" s="831"/>
      <c r="H36" s="831"/>
      <c r="I36" s="831"/>
      <c r="J36" s="831"/>
      <c r="K36" s="736">
        <v>0</v>
      </c>
      <c r="L36" s="427"/>
      <c r="M36" s="431">
        <v>0</v>
      </c>
      <c r="N36" s="410">
        <v>0</v>
      </c>
      <c r="O36" s="410">
        <v>0</v>
      </c>
      <c r="P36" s="432">
        <v>0</v>
      </c>
      <c r="Q36" s="358"/>
    </row>
    <row r="37" spans="2:17" ht="15.5">
      <c r="B37" s="417"/>
      <c r="C37" s="831"/>
      <c r="D37" s="443"/>
      <c r="E37" s="831"/>
      <c r="F37" s="443" t="s">
        <v>413</v>
      </c>
      <c r="G37" s="831"/>
      <c r="H37" s="831"/>
      <c r="I37" s="831"/>
      <c r="J37" s="831"/>
      <c r="K37" s="736">
        <v>0</v>
      </c>
      <c r="L37" s="427"/>
      <c r="M37" s="431">
        <v>0</v>
      </c>
      <c r="N37" s="410">
        <v>0</v>
      </c>
      <c r="O37" s="410">
        <v>0</v>
      </c>
      <c r="P37" s="432">
        <v>0</v>
      </c>
      <c r="Q37" s="358"/>
    </row>
    <row r="38" spans="2:17" ht="15.5">
      <c r="B38" s="417"/>
      <c r="C38" s="831"/>
      <c r="D38" s="443"/>
      <c r="E38" s="831"/>
      <c r="F38" s="443" t="s">
        <v>494</v>
      </c>
      <c r="G38" s="2053"/>
      <c r="H38" s="2054"/>
      <c r="I38" s="2054"/>
      <c r="J38" s="2055"/>
      <c r="K38" s="736">
        <v>0</v>
      </c>
      <c r="L38" s="427"/>
      <c r="M38" s="431">
        <v>0</v>
      </c>
      <c r="N38" s="410">
        <v>0</v>
      </c>
      <c r="O38" s="410">
        <v>0</v>
      </c>
      <c r="P38" s="432">
        <v>0</v>
      </c>
      <c r="Q38" s="358"/>
    </row>
    <row r="39" spans="2:17" ht="15.5">
      <c r="B39" s="417"/>
      <c r="C39" s="831"/>
      <c r="D39" s="443"/>
      <c r="E39" s="831"/>
      <c r="F39" s="443" t="s">
        <v>494</v>
      </c>
      <c r="G39" s="2053"/>
      <c r="H39" s="2054"/>
      <c r="I39" s="2054"/>
      <c r="J39" s="2055"/>
      <c r="K39" s="736">
        <v>0</v>
      </c>
      <c r="L39" s="427"/>
      <c r="M39" s="431">
        <v>0</v>
      </c>
      <c r="N39" s="410">
        <v>0</v>
      </c>
      <c r="O39" s="410">
        <v>0</v>
      </c>
      <c r="P39" s="432">
        <v>0</v>
      </c>
      <c r="Q39" s="358"/>
    </row>
    <row r="40" spans="2:17" ht="15.5">
      <c r="B40" s="417"/>
      <c r="C40" s="831"/>
      <c r="D40" s="443"/>
      <c r="E40" s="831"/>
      <c r="F40" s="443" t="s">
        <v>494</v>
      </c>
      <c r="G40" s="2053"/>
      <c r="H40" s="2054"/>
      <c r="I40" s="2054"/>
      <c r="J40" s="2055"/>
      <c r="K40" s="736">
        <v>0</v>
      </c>
      <c r="L40" s="427"/>
      <c r="M40" s="431">
        <v>0</v>
      </c>
      <c r="N40" s="410">
        <v>0</v>
      </c>
      <c r="O40" s="410">
        <v>0</v>
      </c>
      <c r="P40" s="432">
        <v>0</v>
      </c>
      <c r="Q40" s="358"/>
    </row>
    <row r="41" spans="2:17" ht="15.5">
      <c r="B41" s="417"/>
      <c r="C41" s="831"/>
      <c r="D41" s="443"/>
      <c r="E41" s="831"/>
      <c r="F41" s="443" t="s">
        <v>414</v>
      </c>
      <c r="G41" s="831"/>
      <c r="H41" s="831"/>
      <c r="I41" s="831"/>
      <c r="J41" s="831"/>
      <c r="K41" s="737">
        <v>0</v>
      </c>
      <c r="L41" s="427"/>
      <c r="M41" s="433">
        <v>0</v>
      </c>
      <c r="N41" s="434">
        <v>0</v>
      </c>
      <c r="O41" s="434">
        <v>0</v>
      </c>
      <c r="P41" s="435">
        <v>0</v>
      </c>
      <c r="Q41" s="358"/>
    </row>
    <row r="42" spans="2:17" ht="16" thickBot="1">
      <c r="B42" s="417"/>
      <c r="C42" s="425"/>
      <c r="D42" s="425"/>
      <c r="E42" s="426"/>
      <c r="F42" s="426"/>
      <c r="G42" s="426"/>
      <c r="H42" s="425"/>
      <c r="I42" s="425"/>
      <c r="J42" s="424"/>
      <c r="K42" s="436"/>
      <c r="L42" s="424"/>
      <c r="M42" s="437"/>
      <c r="N42" s="437"/>
      <c r="O42" s="437"/>
      <c r="P42" s="437"/>
      <c r="Q42" s="358"/>
    </row>
    <row r="43" spans="2:17" ht="16.5" thickTop="1" thickBot="1">
      <c r="B43" s="417"/>
      <c r="C43" s="425"/>
      <c r="D43" s="425"/>
      <c r="E43" s="426"/>
      <c r="F43" s="426"/>
      <c r="G43" s="1329"/>
      <c r="H43" s="739"/>
      <c r="I43" s="381" t="s">
        <v>415</v>
      </c>
      <c r="J43" s="1680"/>
      <c r="K43" s="1336">
        <f>K29+(SUM(K32:K41))</f>
        <v>0</v>
      </c>
      <c r="L43" s="438"/>
      <c r="M43" s="1337">
        <f>M29+(SUM(M32:M42))</f>
        <v>0</v>
      </c>
      <c r="N43" s="1338">
        <f>N29+(SUM(N32:N42))</f>
        <v>0</v>
      </c>
      <c r="O43" s="1338">
        <f>O29+(SUM(O32:O42))</f>
        <v>0</v>
      </c>
      <c r="P43" s="1339">
        <f>P29+(SUM(P32:P42))</f>
        <v>0</v>
      </c>
      <c r="Q43" s="358"/>
    </row>
    <row r="44" spans="2:17" ht="16" thickBot="1">
      <c r="B44" s="417"/>
      <c r="C44" s="425"/>
      <c r="D44" s="425"/>
      <c r="E44" s="426"/>
      <c r="F44" s="426"/>
      <c r="G44" s="738"/>
      <c r="H44" s="357"/>
      <c r="I44" s="357"/>
      <c r="J44" s="439"/>
      <c r="K44" s="439"/>
      <c r="L44" s="440"/>
      <c r="M44" s="439"/>
      <c r="N44" s="439"/>
      <c r="O44" s="439"/>
      <c r="P44" s="1330"/>
      <c r="Q44" s="358"/>
    </row>
    <row r="45" spans="2:17" ht="16" thickBot="1">
      <c r="B45" s="397"/>
      <c r="C45" s="383" t="s">
        <v>675</v>
      </c>
      <c r="D45" s="384"/>
      <c r="E45" s="384"/>
      <c r="F45" s="384"/>
      <c r="G45" s="384"/>
      <c r="H45" s="384"/>
      <c r="I45" s="384"/>
      <c r="J45" s="384"/>
      <c r="K45" s="384"/>
      <c r="L45" s="384"/>
      <c r="M45" s="384"/>
      <c r="N45" s="384"/>
      <c r="O45" s="441"/>
      <c r="P45" s="1225"/>
      <c r="Q45" s="358"/>
    </row>
    <row r="46" spans="2:17">
      <c r="B46" s="397"/>
      <c r="C46" s="2035"/>
      <c r="D46" s="2036"/>
      <c r="E46" s="2037"/>
      <c r="F46" s="2037"/>
      <c r="G46" s="2037"/>
      <c r="H46" s="2037"/>
      <c r="I46" s="2037"/>
      <c r="J46" s="2037"/>
      <c r="K46" s="2037"/>
      <c r="L46" s="2037"/>
      <c r="M46" s="2037"/>
      <c r="N46" s="2037"/>
      <c r="O46" s="2038"/>
      <c r="P46" s="1225"/>
      <c r="Q46" s="358"/>
    </row>
    <row r="47" spans="2:17">
      <c r="B47" s="397"/>
      <c r="C47" s="2039"/>
      <c r="D47" s="2040"/>
      <c r="E47" s="2040"/>
      <c r="F47" s="2040"/>
      <c r="G47" s="2040"/>
      <c r="H47" s="2040"/>
      <c r="I47" s="2040"/>
      <c r="J47" s="2040"/>
      <c r="K47" s="2040"/>
      <c r="L47" s="2040"/>
      <c r="M47" s="2040"/>
      <c r="N47" s="2040"/>
      <c r="O47" s="2041"/>
      <c r="P47" s="1225"/>
      <c r="Q47" s="358"/>
    </row>
    <row r="48" spans="2:17">
      <c r="B48" s="397"/>
      <c r="C48" s="2039"/>
      <c r="D48" s="2040"/>
      <c r="E48" s="2040"/>
      <c r="F48" s="2040"/>
      <c r="G48" s="2040"/>
      <c r="H48" s="2040"/>
      <c r="I48" s="2040"/>
      <c r="J48" s="2040"/>
      <c r="K48" s="2040"/>
      <c r="L48" s="2040"/>
      <c r="M48" s="2040"/>
      <c r="N48" s="2040"/>
      <c r="O48" s="2041"/>
      <c r="P48" s="1225"/>
      <c r="Q48" s="358"/>
    </row>
    <row r="49" spans="2:17">
      <c r="B49" s="397"/>
      <c r="C49" s="2039"/>
      <c r="D49" s="2040"/>
      <c r="E49" s="2040"/>
      <c r="F49" s="2040"/>
      <c r="G49" s="2040"/>
      <c r="H49" s="2040"/>
      <c r="I49" s="2040"/>
      <c r="J49" s="2040"/>
      <c r="K49" s="2040"/>
      <c r="L49" s="2040"/>
      <c r="M49" s="2040"/>
      <c r="N49" s="2040"/>
      <c r="O49" s="2041"/>
      <c r="P49" s="1225"/>
      <c r="Q49" s="358"/>
    </row>
    <row r="50" spans="2:17" ht="15" thickBot="1">
      <c r="B50" s="397"/>
      <c r="C50" s="2042"/>
      <c r="D50" s="2043"/>
      <c r="E50" s="2043"/>
      <c r="F50" s="2043"/>
      <c r="G50" s="2043"/>
      <c r="H50" s="2043"/>
      <c r="I50" s="2043"/>
      <c r="J50" s="2043"/>
      <c r="K50" s="2043"/>
      <c r="L50" s="2043"/>
      <c r="M50" s="2043"/>
      <c r="N50" s="2043"/>
      <c r="O50" s="2044"/>
      <c r="P50" s="1225"/>
      <c r="Q50" s="358"/>
    </row>
    <row r="51" spans="2:17" ht="9" customHeight="1" thickBot="1">
      <c r="B51" s="1325"/>
      <c r="C51" s="363"/>
      <c r="D51" s="363"/>
      <c r="E51" s="1331"/>
      <c r="F51" s="1331"/>
      <c r="G51" s="1332"/>
      <c r="H51" s="1333"/>
      <c r="I51" s="1333"/>
      <c r="J51" s="1334"/>
      <c r="K51" s="1332"/>
      <c r="L51" s="1332"/>
      <c r="M51" s="1335"/>
      <c r="N51" s="1331"/>
      <c r="O51" s="1332"/>
      <c r="P51" s="363"/>
      <c r="Q51" s="364"/>
    </row>
  </sheetData>
  <sheetProtection password="9F6B" sheet="1" objects="1" scenarios="1" formatCells="0" formatColumns="0" formatRows="0" insertRows="0"/>
  <customSheetViews>
    <customSheetView guid="{1A40067C-0AC1-4C99-AB38-50E48336F373}" showGridLines="0" fitToPage="1">
      <selection activeCell="R16" sqref="R16"/>
      <pageMargins left="0.7" right="0.7" top="0.75" bottom="0.75" header="0.3" footer="0.3"/>
      <pageSetup scale="74" orientation="landscape" r:id="rId1"/>
      <headerFooter>
        <oddFooter>&amp;LForm 8D
Service Expenses&amp;CCFA Forms&amp;REdition: 2015
Version: 1.1</oddFooter>
      </headerFooter>
    </customSheetView>
  </customSheetViews>
  <mergeCells count="17">
    <mergeCell ref="C13:P13"/>
    <mergeCell ref="G38:J38"/>
    <mergeCell ref="G39:J39"/>
    <mergeCell ref="G40:J40"/>
    <mergeCell ref="M18:P18"/>
    <mergeCell ref="C46:O50"/>
    <mergeCell ref="C29:G29"/>
    <mergeCell ref="C18:K18"/>
    <mergeCell ref="C20:D20"/>
    <mergeCell ref="C21:D21"/>
    <mergeCell ref="C22:D22"/>
    <mergeCell ref="C23:D23"/>
    <mergeCell ref="C24:D24"/>
    <mergeCell ref="C25:D25"/>
    <mergeCell ref="C26:D26"/>
    <mergeCell ref="C27:D27"/>
    <mergeCell ref="C28:D28"/>
  </mergeCells>
  <pageMargins left="0.7" right="0.7" top="0.75" bottom="0.75" header="0.3" footer="0.3"/>
  <pageSetup scale="74" orientation="landscape" r:id="rId2"/>
  <headerFooter>
    <oddFooter>&amp;LForm 8D
Service Expenses&amp;CCFA Forms&amp;REdition: 2015
Version: 1.1</oddFooter>
  </headerFooter>
  <drawing r:id="rId3"/>
</worksheet>
</file>

<file path=xl/worksheets/sheet17.xml><?xml version="1.0" encoding="utf-8"?>
<worksheet xmlns="http://schemas.openxmlformats.org/spreadsheetml/2006/main" xmlns:r="http://schemas.openxmlformats.org/officeDocument/2006/relationships">
  <dimension ref="B17:Q179"/>
  <sheetViews>
    <sheetView showGridLines="0" topLeftCell="A58" zoomScaleNormal="100" workbookViewId="0">
      <selection activeCell="R16" sqref="R16"/>
    </sheetView>
  </sheetViews>
  <sheetFormatPr defaultColWidth="9.1796875" defaultRowHeight="14.5"/>
  <cols>
    <col min="1" max="2" width="1.7265625" style="855" customWidth="1"/>
    <col min="3" max="3" width="14.26953125" style="855" customWidth="1"/>
    <col min="4" max="4" width="9.1796875" style="855" customWidth="1"/>
    <col min="5" max="6" width="9.1796875" style="855"/>
    <col min="7" max="7" width="1.453125" style="855" customWidth="1"/>
    <col min="8" max="16" width="9.1796875" style="855"/>
    <col min="17" max="17" width="1.7265625" style="855" customWidth="1"/>
    <col min="18" max="16384" width="9.1796875" style="855"/>
  </cols>
  <sheetData>
    <row r="17" spans="2:17" ht="15" thickBot="1"/>
    <row r="18" spans="2:17" ht="9" customHeight="1">
      <c r="B18" s="516"/>
      <c r="C18" s="517"/>
      <c r="D18" s="517"/>
      <c r="E18" s="517"/>
      <c r="F18" s="517"/>
      <c r="G18" s="517"/>
      <c r="H18" s="517"/>
      <c r="I18" s="517"/>
      <c r="J18" s="517"/>
      <c r="K18" s="517"/>
      <c r="L18" s="517"/>
      <c r="M18" s="517"/>
      <c r="N18" s="517"/>
      <c r="O18" s="517"/>
      <c r="P18" s="517"/>
      <c r="Q18" s="518"/>
    </row>
    <row r="19" spans="2:17" ht="18.5">
      <c r="B19" s="519"/>
      <c r="C19" s="1672" t="s">
        <v>416</v>
      </c>
      <c r="D19" s="1681"/>
      <c r="E19" s="1681"/>
      <c r="F19" s="1681"/>
      <c r="G19" s="1681"/>
      <c r="H19" s="1681"/>
      <c r="I19" s="1681"/>
      <c r="J19" s="1681"/>
      <c r="K19" s="1681"/>
      <c r="L19" s="1681"/>
      <c r="M19" s="1681"/>
      <c r="N19" s="1681"/>
      <c r="O19" s="1681"/>
      <c r="P19" s="1681"/>
      <c r="Q19" s="521"/>
    </row>
    <row r="20" spans="2:17">
      <c r="B20" s="519"/>
      <c r="C20" s="520"/>
      <c r="D20" s="520"/>
      <c r="E20" s="520"/>
      <c r="F20" s="520"/>
      <c r="G20" s="520"/>
      <c r="H20" s="520"/>
      <c r="I20" s="520"/>
      <c r="J20" s="520"/>
      <c r="K20" s="520"/>
      <c r="L20" s="520"/>
      <c r="M20" s="520"/>
      <c r="N20" s="520"/>
      <c r="O20" s="520"/>
      <c r="P20" s="520"/>
      <c r="Q20" s="521"/>
    </row>
    <row r="21" spans="2:17">
      <c r="B21" s="519"/>
      <c r="C21" s="1140" t="s">
        <v>63</v>
      </c>
      <c r="D21" s="1139" t="str">
        <f>IF('1A'!G5="","Enter Project Name on Form 1A",'1A'!G5)</f>
        <v>Enter Project Name on Form 1A</v>
      </c>
      <c r="E21" s="1139"/>
      <c r="F21" s="1139"/>
      <c r="G21" s="1139"/>
      <c r="H21" s="1139"/>
      <c r="I21" s="1139"/>
      <c r="J21" s="1139"/>
      <c r="K21" s="1225"/>
      <c r="L21" s="1225"/>
      <c r="M21" s="797" t="s">
        <v>1097</v>
      </c>
      <c r="N21" s="1343"/>
      <c r="O21" s="1140"/>
      <c r="P21" s="1140"/>
      <c r="Q21" s="521"/>
    </row>
    <row r="22" spans="2:17" ht="3.75" customHeight="1">
      <c r="B22" s="519"/>
      <c r="C22" s="1140"/>
      <c r="D22" s="1140"/>
      <c r="E22" s="1140"/>
      <c r="F22" s="1140"/>
      <c r="G22" s="1140"/>
      <c r="H22" s="1140"/>
      <c r="I22" s="1140"/>
      <c r="J22" s="1225"/>
      <c r="K22" s="1225"/>
      <c r="L22" s="1225"/>
      <c r="M22" s="1225"/>
      <c r="N22" s="1140"/>
      <c r="O22" s="1140"/>
      <c r="P22" s="1140"/>
      <c r="Q22" s="521"/>
    </row>
    <row r="23" spans="2:17">
      <c r="B23" s="522"/>
      <c r="C23" s="1140" t="s">
        <v>417</v>
      </c>
      <c r="D23" s="1390"/>
      <c r="E23" s="523"/>
      <c r="F23" s="831"/>
      <c r="G23" s="523"/>
      <c r="H23" s="523"/>
      <c r="I23" s="523"/>
      <c r="J23" s="524"/>
      <c r="K23" s="524"/>
      <c r="L23" s="524"/>
      <c r="M23" s="524"/>
      <c r="N23" s="524"/>
      <c r="O23" s="525"/>
      <c r="P23" s="524"/>
      <c r="Q23" s="526"/>
    </row>
    <row r="24" spans="2:17" ht="7.5" customHeight="1">
      <c r="B24" s="522"/>
      <c r="C24" s="527"/>
      <c r="D24" s="524"/>
      <c r="E24" s="523"/>
      <c r="F24" s="523"/>
      <c r="G24" s="523"/>
      <c r="H24" s="523"/>
      <c r="I24" s="523"/>
      <c r="J24" s="524"/>
      <c r="K24" s="524"/>
      <c r="L24" s="524"/>
      <c r="M24" s="524"/>
      <c r="N24" s="524"/>
      <c r="O24" s="525"/>
      <c r="P24" s="524"/>
      <c r="Q24" s="526"/>
    </row>
    <row r="25" spans="2:17" ht="15" thickBot="1">
      <c r="B25" s="528"/>
      <c r="C25" s="597" t="s">
        <v>418</v>
      </c>
      <c r="D25" s="446"/>
      <c r="E25" s="447"/>
      <c r="F25" s="447"/>
      <c r="G25" s="447"/>
      <c r="H25" s="447"/>
      <c r="I25" s="447"/>
      <c r="J25" s="446"/>
      <c r="K25" s="446"/>
      <c r="L25" s="446"/>
      <c r="M25" s="446"/>
      <c r="N25" s="446"/>
      <c r="O25" s="448"/>
      <c r="P25" s="446"/>
      <c r="Q25" s="530"/>
    </row>
    <row r="26" spans="2:17" ht="15" thickBot="1">
      <c r="B26" s="397"/>
      <c r="C26" s="1225"/>
      <c r="D26" s="520"/>
      <c r="E26" s="1225"/>
      <c r="F26" s="1225"/>
      <c r="G26" s="1225"/>
      <c r="H26" s="1225"/>
      <c r="I26" s="1225"/>
      <c r="J26" s="449" t="s">
        <v>419</v>
      </c>
      <c r="K26" s="450" t="s">
        <v>420</v>
      </c>
      <c r="L26" s="450" t="s">
        <v>421</v>
      </c>
      <c r="M26" s="450" t="s">
        <v>422</v>
      </c>
      <c r="N26" s="450" t="s">
        <v>423</v>
      </c>
      <c r="O26" s="450" t="s">
        <v>424</v>
      </c>
      <c r="P26" s="451" t="s">
        <v>425</v>
      </c>
      <c r="Q26" s="358"/>
    </row>
    <row r="27" spans="2:17" ht="15" thickBot="1">
      <c r="B27" s="397"/>
      <c r="C27" s="529" t="s">
        <v>426</v>
      </c>
      <c r="D27" s="357"/>
      <c r="E27" s="1225"/>
      <c r="F27" s="1225"/>
      <c r="G27" s="1225"/>
      <c r="H27" s="452" t="s">
        <v>427</v>
      </c>
      <c r="I27" s="1225"/>
      <c r="J27" s="453"/>
      <c r="K27" s="454"/>
      <c r="L27" s="454"/>
      <c r="M27" s="454"/>
      <c r="N27" s="454"/>
      <c r="O27" s="454"/>
      <c r="P27" s="455"/>
      <c r="Q27" s="358"/>
    </row>
    <row r="28" spans="2:17">
      <c r="B28" s="397"/>
      <c r="C28" s="531" t="s">
        <v>428</v>
      </c>
      <c r="D28" s="1345"/>
      <c r="E28" s="1345"/>
      <c r="F28" s="1345"/>
      <c r="G28" s="1346"/>
      <c r="H28" s="1682">
        <v>2.5000000000000001E-2</v>
      </c>
      <c r="I28" s="1347"/>
      <c r="J28" s="598">
        <f>'8A'!L23</f>
        <v>0</v>
      </c>
      <c r="K28" s="532">
        <f>J28+(J28*$H28)</f>
        <v>0</v>
      </c>
      <c r="L28" s="532">
        <f t="shared" ref="L28:P28" si="0">K28+(K28*$H28)</f>
        <v>0</v>
      </c>
      <c r="M28" s="532">
        <f t="shared" si="0"/>
        <v>0</v>
      </c>
      <c r="N28" s="532">
        <f t="shared" si="0"/>
        <v>0</v>
      </c>
      <c r="O28" s="532">
        <f t="shared" si="0"/>
        <v>0</v>
      </c>
      <c r="P28" s="533">
        <f t="shared" si="0"/>
        <v>0</v>
      </c>
      <c r="Q28" s="358"/>
    </row>
    <row r="29" spans="2:17" ht="15" thickBot="1">
      <c r="B29" s="397"/>
      <c r="C29" s="534" t="s">
        <v>374</v>
      </c>
      <c r="D29" s="535"/>
      <c r="E29" s="1348"/>
      <c r="F29" s="1348"/>
      <c r="G29" s="1349"/>
      <c r="H29" s="1683">
        <v>2.5000000000000001E-2</v>
      </c>
      <c r="I29" s="1350"/>
      <c r="J29" s="599">
        <f>'8A'!M23</f>
        <v>0</v>
      </c>
      <c r="K29" s="532">
        <f>J29+(J29*$H29)</f>
        <v>0</v>
      </c>
      <c r="L29" s="532">
        <f t="shared" ref="L29:P29" si="1">K29+(K29*$H29)</f>
        <v>0</v>
      </c>
      <c r="M29" s="532">
        <f t="shared" si="1"/>
        <v>0</v>
      </c>
      <c r="N29" s="532">
        <f t="shared" si="1"/>
        <v>0</v>
      </c>
      <c r="O29" s="532">
        <f t="shared" si="1"/>
        <v>0</v>
      </c>
      <c r="P29" s="533">
        <f t="shared" si="1"/>
        <v>0</v>
      </c>
      <c r="Q29" s="358"/>
    </row>
    <row r="30" spans="2:17" ht="15" thickBot="1">
      <c r="B30" s="397"/>
      <c r="C30" s="534" t="s">
        <v>384</v>
      </c>
      <c r="D30" s="536"/>
      <c r="E30" s="1351"/>
      <c r="F30" s="1351"/>
      <c r="G30" s="357"/>
      <c r="H30" s="1352"/>
      <c r="I30" s="1349"/>
      <c r="J30" s="600">
        <f>'8B'!H28</f>
        <v>0</v>
      </c>
      <c r="K30" s="532">
        <v>0</v>
      </c>
      <c r="L30" s="532">
        <v>0</v>
      </c>
      <c r="M30" s="532">
        <v>0</v>
      </c>
      <c r="N30" s="532">
        <v>0</v>
      </c>
      <c r="O30" s="532">
        <v>0</v>
      </c>
      <c r="P30" s="533">
        <v>0</v>
      </c>
      <c r="Q30" s="358"/>
    </row>
    <row r="31" spans="2:17">
      <c r="B31" s="397"/>
      <c r="C31" s="534" t="s">
        <v>429</v>
      </c>
      <c r="D31" s="2059"/>
      <c r="E31" s="2060"/>
      <c r="F31" s="2061"/>
      <c r="G31" s="357"/>
      <c r="H31" s="1682">
        <v>0</v>
      </c>
      <c r="I31" s="1350"/>
      <c r="J31" s="1685">
        <v>0</v>
      </c>
      <c r="K31" s="532">
        <f>J31+(J31*$H31)</f>
        <v>0</v>
      </c>
      <c r="L31" s="532">
        <f t="shared" ref="L31:O31" si="2">K31+(K31*$H31)</f>
        <v>0</v>
      </c>
      <c r="M31" s="532">
        <f t="shared" si="2"/>
        <v>0</v>
      </c>
      <c r="N31" s="532">
        <f t="shared" si="2"/>
        <v>0</v>
      </c>
      <c r="O31" s="532">
        <f t="shared" si="2"/>
        <v>0</v>
      </c>
      <c r="P31" s="533">
        <f>O31+(O31*$H31)</f>
        <v>0</v>
      </c>
      <c r="Q31" s="358"/>
    </row>
    <row r="32" spans="2:17" ht="15" thickBot="1">
      <c r="B32" s="397"/>
      <c r="C32" s="534" t="s">
        <v>429</v>
      </c>
      <c r="D32" s="2059"/>
      <c r="E32" s="2060"/>
      <c r="F32" s="2061"/>
      <c r="G32" s="357"/>
      <c r="H32" s="1684">
        <v>0</v>
      </c>
      <c r="I32" s="1350"/>
      <c r="J32" s="1686">
        <v>0</v>
      </c>
      <c r="K32" s="532">
        <f t="shared" ref="K32:P32" si="3">J32+(J32*$H32)</f>
        <v>0</v>
      </c>
      <c r="L32" s="532">
        <f t="shared" si="3"/>
        <v>0</v>
      </c>
      <c r="M32" s="532">
        <f t="shared" si="3"/>
        <v>0</v>
      </c>
      <c r="N32" s="532">
        <f t="shared" si="3"/>
        <v>0</v>
      </c>
      <c r="O32" s="532">
        <f t="shared" si="3"/>
        <v>0</v>
      </c>
      <c r="P32" s="533">
        <f t="shared" si="3"/>
        <v>0</v>
      </c>
      <c r="Q32" s="358"/>
    </row>
    <row r="33" spans="2:17">
      <c r="B33" s="397"/>
      <c r="C33" s="537" t="s">
        <v>430</v>
      </c>
      <c r="D33" s="1225"/>
      <c r="E33" s="1225"/>
      <c r="F33" s="1225"/>
      <c r="G33" s="1225"/>
      <c r="H33" s="1225"/>
      <c r="I33" s="538" t="s">
        <v>431</v>
      </c>
      <c r="J33" s="457">
        <f>SUM(J28:J32)</f>
        <v>0</v>
      </c>
      <c r="K33" s="458">
        <f t="shared" ref="K33:P33" si="4">SUM(K28:K32)</f>
        <v>0</v>
      </c>
      <c r="L33" s="458">
        <f t="shared" si="4"/>
        <v>0</v>
      </c>
      <c r="M33" s="458">
        <f t="shared" si="4"/>
        <v>0</v>
      </c>
      <c r="N33" s="458">
        <f t="shared" si="4"/>
        <v>0</v>
      </c>
      <c r="O33" s="458">
        <f t="shared" si="4"/>
        <v>0</v>
      </c>
      <c r="P33" s="459">
        <f t="shared" si="4"/>
        <v>0</v>
      </c>
      <c r="Q33" s="358"/>
    </row>
    <row r="34" spans="2:17">
      <c r="B34" s="397"/>
      <c r="C34" s="537"/>
      <c r="D34" s="538"/>
      <c r="E34" s="1225"/>
      <c r="F34" s="1225"/>
      <c r="G34" s="1225"/>
      <c r="H34" s="1225"/>
      <c r="I34" s="1225"/>
      <c r="J34" s="460"/>
      <c r="K34" s="461"/>
      <c r="L34" s="461"/>
      <c r="M34" s="461"/>
      <c r="N34" s="461"/>
      <c r="O34" s="461"/>
      <c r="P34" s="462"/>
      <c r="Q34" s="358"/>
    </row>
    <row r="35" spans="2:17">
      <c r="B35" s="397"/>
      <c r="C35" s="537" t="s">
        <v>432</v>
      </c>
      <c r="D35" s="539"/>
      <c r="E35" s="1225"/>
      <c r="F35" s="1225"/>
      <c r="G35" s="1225"/>
      <c r="H35" s="1353"/>
      <c r="I35" s="357"/>
      <c r="J35" s="456">
        <f>'8B'!H36</f>
        <v>0</v>
      </c>
      <c r="K35" s="1687">
        <v>0</v>
      </c>
      <c r="L35" s="1687">
        <v>0</v>
      </c>
      <c r="M35" s="1687">
        <v>0</v>
      </c>
      <c r="N35" s="1687">
        <v>0</v>
      </c>
      <c r="O35" s="1687">
        <v>0</v>
      </c>
      <c r="P35" s="1688">
        <v>0</v>
      </c>
      <c r="Q35" s="358"/>
    </row>
    <row r="36" spans="2:17">
      <c r="B36" s="397"/>
      <c r="C36" s="537"/>
      <c r="D36" s="539"/>
      <c r="E36" s="1225"/>
      <c r="F36" s="1225"/>
      <c r="G36" s="1225"/>
      <c r="H36" s="1225"/>
      <c r="I36" s="1225"/>
      <c r="J36" s="460"/>
      <c r="K36" s="461"/>
      <c r="L36" s="461"/>
      <c r="M36" s="461"/>
      <c r="N36" s="461"/>
      <c r="O36" s="461"/>
      <c r="P36" s="462"/>
      <c r="Q36" s="358"/>
    </row>
    <row r="37" spans="2:17" ht="15" thickBot="1">
      <c r="B37" s="397"/>
      <c r="C37" s="540" t="s">
        <v>433</v>
      </c>
      <c r="D37" s="541"/>
      <c r="E37" s="1354"/>
      <c r="F37" s="1354"/>
      <c r="G37" s="1354"/>
      <c r="H37" s="1355"/>
      <c r="I37" s="1356"/>
      <c r="J37" s="1689">
        <v>0</v>
      </c>
      <c r="K37" s="1690">
        <v>0</v>
      </c>
      <c r="L37" s="1690">
        <v>0</v>
      </c>
      <c r="M37" s="1690">
        <v>0</v>
      </c>
      <c r="N37" s="1690">
        <v>0</v>
      </c>
      <c r="O37" s="1690">
        <v>0</v>
      </c>
      <c r="P37" s="1691">
        <v>0</v>
      </c>
      <c r="Q37" s="358"/>
    </row>
    <row r="38" spans="2:17" ht="15" thickTop="1">
      <c r="B38" s="397"/>
      <c r="C38" s="529" t="s">
        <v>434</v>
      </c>
      <c r="D38" s="1225"/>
      <c r="E38" s="1225"/>
      <c r="F38" s="1225"/>
      <c r="G38" s="1225"/>
      <c r="H38" s="1225"/>
      <c r="I38" s="539" t="s">
        <v>431</v>
      </c>
      <c r="J38" s="463">
        <f>J33+J35+J37</f>
        <v>0</v>
      </c>
      <c r="K38" s="464">
        <f t="shared" ref="K38:P38" si="5">K33+K35+K37</f>
        <v>0</v>
      </c>
      <c r="L38" s="464">
        <f t="shared" si="5"/>
        <v>0</v>
      </c>
      <c r="M38" s="464">
        <f t="shared" si="5"/>
        <v>0</v>
      </c>
      <c r="N38" s="464">
        <f t="shared" si="5"/>
        <v>0</v>
      </c>
      <c r="O38" s="464">
        <f t="shared" si="5"/>
        <v>0</v>
      </c>
      <c r="P38" s="465">
        <f t="shared" si="5"/>
        <v>0</v>
      </c>
      <c r="Q38" s="358"/>
    </row>
    <row r="39" spans="2:17" ht="15" thickBot="1">
      <c r="B39" s="397"/>
      <c r="C39" s="529"/>
      <c r="D39" s="1225"/>
      <c r="E39" s="1225"/>
      <c r="F39" s="1225"/>
      <c r="G39" s="1225"/>
      <c r="H39" s="542" t="s">
        <v>435</v>
      </c>
      <c r="I39" s="1225"/>
      <c r="J39" s="460"/>
      <c r="K39" s="461"/>
      <c r="L39" s="461"/>
      <c r="M39" s="461"/>
      <c r="N39" s="461"/>
      <c r="O39" s="461"/>
      <c r="P39" s="462"/>
      <c r="Q39" s="358"/>
    </row>
    <row r="40" spans="2:17">
      <c r="B40" s="397"/>
      <c r="C40" s="543" t="s">
        <v>436</v>
      </c>
      <c r="D40" s="1345"/>
      <c r="E40" s="1345"/>
      <c r="F40" s="1345"/>
      <c r="G40" s="1346"/>
      <c r="H40" s="1682">
        <v>0.05</v>
      </c>
      <c r="I40" s="1347"/>
      <c r="J40" s="1357">
        <f>-J33*$H40</f>
        <v>0</v>
      </c>
      <c r="K40" s="1358">
        <f t="shared" ref="K40:P40" si="6">-K33*$H40</f>
        <v>0</v>
      </c>
      <c r="L40" s="1358">
        <f t="shared" si="6"/>
        <v>0</v>
      </c>
      <c r="M40" s="1358">
        <f t="shared" si="6"/>
        <v>0</v>
      </c>
      <c r="N40" s="1358">
        <f t="shared" si="6"/>
        <v>0</v>
      </c>
      <c r="O40" s="1358">
        <f t="shared" si="6"/>
        <v>0</v>
      </c>
      <c r="P40" s="1359">
        <f t="shared" si="6"/>
        <v>0</v>
      </c>
      <c r="Q40" s="358"/>
    </row>
    <row r="41" spans="2:17" ht="15" thickBot="1">
      <c r="B41" s="397"/>
      <c r="C41" s="544" t="s">
        <v>437</v>
      </c>
      <c r="D41" s="1354"/>
      <c r="E41" s="1354"/>
      <c r="F41" s="1354"/>
      <c r="G41" s="1354"/>
      <c r="H41" s="1692">
        <v>0.1</v>
      </c>
      <c r="I41" s="1360"/>
      <c r="J41" s="1361">
        <f>-J37*$H41</f>
        <v>0</v>
      </c>
      <c r="K41" s="1362">
        <f t="shared" ref="K41:P41" si="7">-K37*$H41</f>
        <v>0</v>
      </c>
      <c r="L41" s="1362">
        <f t="shared" si="7"/>
        <v>0</v>
      </c>
      <c r="M41" s="1362">
        <f t="shared" si="7"/>
        <v>0</v>
      </c>
      <c r="N41" s="1362">
        <f t="shared" si="7"/>
        <v>0</v>
      </c>
      <c r="O41" s="1362">
        <f t="shared" si="7"/>
        <v>0</v>
      </c>
      <c r="P41" s="1363">
        <f t="shared" si="7"/>
        <v>0</v>
      </c>
      <c r="Q41" s="358"/>
    </row>
    <row r="42" spans="2:17" ht="15.5" thickTop="1" thickBot="1">
      <c r="B42" s="397"/>
      <c r="C42" s="545" t="s">
        <v>438</v>
      </c>
      <c r="D42" s="1225"/>
      <c r="E42" s="1225"/>
      <c r="F42" s="1225"/>
      <c r="G42" s="1225"/>
      <c r="H42" s="1225"/>
      <c r="I42" s="538" t="s">
        <v>431</v>
      </c>
      <c r="J42" s="1737">
        <f>J38+J40+J41</f>
        <v>0</v>
      </c>
      <c r="K42" s="1738">
        <f t="shared" ref="K42:P42" si="8">K38+K40+K41</f>
        <v>0</v>
      </c>
      <c r="L42" s="1738">
        <f t="shared" si="8"/>
        <v>0</v>
      </c>
      <c r="M42" s="1738">
        <f t="shared" si="8"/>
        <v>0</v>
      </c>
      <c r="N42" s="1738">
        <f t="shared" si="8"/>
        <v>0</v>
      </c>
      <c r="O42" s="1738">
        <f t="shared" si="8"/>
        <v>0</v>
      </c>
      <c r="P42" s="1739">
        <f t="shared" si="8"/>
        <v>0</v>
      </c>
      <c r="Q42" s="358"/>
    </row>
    <row r="43" spans="2:17" ht="7.5" customHeight="1">
      <c r="B43" s="397"/>
      <c r="C43" s="357"/>
      <c r="D43" s="357"/>
      <c r="E43" s="1225"/>
      <c r="F43" s="1225"/>
      <c r="G43" s="1225"/>
      <c r="H43" s="1225"/>
      <c r="I43" s="1225"/>
      <c r="J43" s="357"/>
      <c r="K43" s="357"/>
      <c r="L43" s="357"/>
      <c r="M43" s="357"/>
      <c r="N43" s="357"/>
      <c r="O43" s="357"/>
      <c r="P43" s="357"/>
      <c r="Q43" s="358"/>
    </row>
    <row r="44" spans="2:17" ht="15" thickBot="1">
      <c r="B44" s="522"/>
      <c r="C44" s="601" t="s">
        <v>439</v>
      </c>
      <c r="D44" s="467"/>
      <c r="E44" s="467"/>
      <c r="F44" s="467"/>
      <c r="G44" s="467"/>
      <c r="H44" s="467"/>
      <c r="I44" s="467"/>
      <c r="J44" s="467"/>
      <c r="K44" s="467"/>
      <c r="L44" s="467"/>
      <c r="M44" s="468"/>
      <c r="N44" s="467"/>
      <c r="O44" s="467"/>
      <c r="P44" s="467"/>
      <c r="Q44" s="526"/>
    </row>
    <row r="45" spans="2:17" ht="36.5" thickBot="1">
      <c r="B45" s="522"/>
      <c r="C45" s="529" t="s">
        <v>440</v>
      </c>
      <c r="D45" s="520"/>
      <c r="E45" s="537"/>
      <c r="F45" s="546" t="s">
        <v>427</v>
      </c>
      <c r="G45" s="547"/>
      <c r="H45" s="523"/>
      <c r="I45" s="469" t="s">
        <v>441</v>
      </c>
      <c r="J45" s="449" t="s">
        <v>419</v>
      </c>
      <c r="K45" s="450" t="s">
        <v>420</v>
      </c>
      <c r="L45" s="450" t="s">
        <v>421</v>
      </c>
      <c r="M45" s="450" t="s">
        <v>422</v>
      </c>
      <c r="N45" s="450" t="s">
        <v>423</v>
      </c>
      <c r="O45" s="450" t="s">
        <v>424</v>
      </c>
      <c r="P45" s="451" t="s">
        <v>425</v>
      </c>
      <c r="Q45" s="521"/>
    </row>
    <row r="46" spans="2:17">
      <c r="B46" s="522"/>
      <c r="C46" s="548" t="s">
        <v>442</v>
      </c>
      <c r="D46" s="549"/>
      <c r="E46" s="550"/>
      <c r="F46" s="1682">
        <v>3.5000000000000003E-2</v>
      </c>
      <c r="G46" s="1364"/>
      <c r="H46" s="551"/>
      <c r="I46" s="470" t="str">
        <f>IFERROR(J46/'1B'!$L$21,"")</f>
        <v/>
      </c>
      <c r="J46" s="1365">
        <f>'8C'!K20</f>
        <v>0</v>
      </c>
      <c r="K46" s="553">
        <f>J46+(J46*$F46)</f>
        <v>0</v>
      </c>
      <c r="L46" s="553">
        <f t="shared" ref="L46:P46" si="9">K46+(K46*$F46)</f>
        <v>0</v>
      </c>
      <c r="M46" s="553">
        <f t="shared" si="9"/>
        <v>0</v>
      </c>
      <c r="N46" s="553">
        <f t="shared" si="9"/>
        <v>0</v>
      </c>
      <c r="O46" s="553">
        <f t="shared" si="9"/>
        <v>0</v>
      </c>
      <c r="P46" s="554">
        <f t="shared" si="9"/>
        <v>0</v>
      </c>
      <c r="Q46" s="521"/>
    </row>
    <row r="47" spans="2:17">
      <c r="B47" s="555"/>
      <c r="C47" s="556" t="s">
        <v>443</v>
      </c>
      <c r="D47" s="557"/>
      <c r="E47" s="558"/>
      <c r="F47" s="1693">
        <v>3.5000000000000003E-2</v>
      </c>
      <c r="G47" s="1366"/>
      <c r="H47" s="559"/>
      <c r="I47" s="471" t="str">
        <f>IFERROR(J47/'1B'!$L$21,"")</f>
        <v/>
      </c>
      <c r="J47" s="1367">
        <f>'8C'!K29</f>
        <v>0</v>
      </c>
      <c r="K47" s="561">
        <f t="shared" ref="K47:P47" si="10">J47+(J47*$F47)</f>
        <v>0</v>
      </c>
      <c r="L47" s="561">
        <f t="shared" si="10"/>
        <v>0</v>
      </c>
      <c r="M47" s="561">
        <f t="shared" si="10"/>
        <v>0</v>
      </c>
      <c r="N47" s="561">
        <f t="shared" si="10"/>
        <v>0</v>
      </c>
      <c r="O47" s="561">
        <f t="shared" si="10"/>
        <v>0</v>
      </c>
      <c r="P47" s="562">
        <f t="shared" si="10"/>
        <v>0</v>
      </c>
      <c r="Q47" s="521"/>
    </row>
    <row r="48" spans="2:17">
      <c r="B48" s="522"/>
      <c r="C48" s="556" t="s">
        <v>444</v>
      </c>
      <c r="D48" s="557"/>
      <c r="E48" s="558"/>
      <c r="F48" s="1693">
        <v>3.5000000000000003E-2</v>
      </c>
      <c r="G48" s="1366"/>
      <c r="H48" s="559"/>
      <c r="I48" s="471" t="str">
        <f>IFERROR(J48/'1B'!$L$21,"")</f>
        <v/>
      </c>
      <c r="J48" s="560">
        <v>0</v>
      </c>
      <c r="K48" s="561">
        <f t="shared" ref="K48:P48" si="11">J48+(J48*$F48)</f>
        <v>0</v>
      </c>
      <c r="L48" s="561">
        <f t="shared" si="11"/>
        <v>0</v>
      </c>
      <c r="M48" s="561">
        <f t="shared" si="11"/>
        <v>0</v>
      </c>
      <c r="N48" s="561">
        <f t="shared" si="11"/>
        <v>0</v>
      </c>
      <c r="O48" s="561">
        <f t="shared" si="11"/>
        <v>0</v>
      </c>
      <c r="P48" s="562">
        <f t="shared" si="11"/>
        <v>0</v>
      </c>
      <c r="Q48" s="521"/>
    </row>
    <row r="49" spans="2:17">
      <c r="B49" s="522"/>
      <c r="C49" s="556" t="s">
        <v>445</v>
      </c>
      <c r="D49" s="558"/>
      <c r="E49" s="557"/>
      <c r="F49" s="1693">
        <v>3.5000000000000003E-2</v>
      </c>
      <c r="G49" s="1366"/>
      <c r="H49" s="559"/>
      <c r="I49" s="471" t="str">
        <f>IFERROR(J49/'1B'!$L$21,"")</f>
        <v/>
      </c>
      <c r="J49" s="560">
        <v>0</v>
      </c>
      <c r="K49" s="561">
        <f t="shared" ref="K49:P49" si="12">J49+(J49*$F49)</f>
        <v>0</v>
      </c>
      <c r="L49" s="561">
        <f t="shared" si="12"/>
        <v>0</v>
      </c>
      <c r="M49" s="561">
        <f t="shared" si="12"/>
        <v>0</v>
      </c>
      <c r="N49" s="561">
        <f t="shared" si="12"/>
        <v>0</v>
      </c>
      <c r="O49" s="561">
        <f t="shared" si="12"/>
        <v>0</v>
      </c>
      <c r="P49" s="562">
        <f t="shared" si="12"/>
        <v>0</v>
      </c>
      <c r="Q49" s="521"/>
    </row>
    <row r="50" spans="2:17">
      <c r="B50" s="522"/>
      <c r="C50" s="556" t="s">
        <v>446</v>
      </c>
      <c r="D50" s="557"/>
      <c r="E50" s="558"/>
      <c r="F50" s="1693">
        <v>3.5000000000000003E-2</v>
      </c>
      <c r="G50" s="1366"/>
      <c r="H50" s="559"/>
      <c r="I50" s="471" t="str">
        <f>IFERROR(J50/'1B'!$L$21,"")</f>
        <v/>
      </c>
      <c r="J50" s="560">
        <v>0</v>
      </c>
      <c r="K50" s="561">
        <f t="shared" ref="K50:P50" si="13">J50+(J50*$F50)</f>
        <v>0</v>
      </c>
      <c r="L50" s="561">
        <f t="shared" si="13"/>
        <v>0</v>
      </c>
      <c r="M50" s="561">
        <f t="shared" si="13"/>
        <v>0</v>
      </c>
      <c r="N50" s="561">
        <f t="shared" si="13"/>
        <v>0</v>
      </c>
      <c r="O50" s="561">
        <f t="shared" si="13"/>
        <v>0</v>
      </c>
      <c r="P50" s="562">
        <f t="shared" si="13"/>
        <v>0</v>
      </c>
      <c r="Q50" s="521"/>
    </row>
    <row r="51" spans="2:17">
      <c r="B51" s="522"/>
      <c r="C51" s="556" t="s">
        <v>447</v>
      </c>
      <c r="D51" s="557"/>
      <c r="E51" s="558"/>
      <c r="F51" s="1693">
        <v>3.5000000000000003E-2</v>
      </c>
      <c r="G51" s="1366"/>
      <c r="H51" s="559"/>
      <c r="I51" s="471" t="str">
        <f>IFERROR(J51/'1B'!$L$21,"")</f>
        <v/>
      </c>
      <c r="J51" s="560">
        <v>0</v>
      </c>
      <c r="K51" s="561">
        <f t="shared" ref="K51:P51" si="14">J51+(J51*$F51)</f>
        <v>0</v>
      </c>
      <c r="L51" s="561">
        <f t="shared" si="14"/>
        <v>0</v>
      </c>
      <c r="M51" s="561">
        <f t="shared" si="14"/>
        <v>0</v>
      </c>
      <c r="N51" s="561">
        <f t="shared" si="14"/>
        <v>0</v>
      </c>
      <c r="O51" s="561">
        <f t="shared" si="14"/>
        <v>0</v>
      </c>
      <c r="P51" s="562">
        <f t="shared" si="14"/>
        <v>0</v>
      </c>
      <c r="Q51" s="521"/>
    </row>
    <row r="52" spans="2:17">
      <c r="B52" s="522"/>
      <c r="C52" s="556" t="s">
        <v>448</v>
      </c>
      <c r="D52" s="557"/>
      <c r="E52" s="558"/>
      <c r="F52" s="1693">
        <v>3.5000000000000003E-2</v>
      </c>
      <c r="G52" s="1366"/>
      <c r="H52" s="559"/>
      <c r="I52" s="471" t="str">
        <f>IFERROR(J52/'1B'!$L$21,"")</f>
        <v/>
      </c>
      <c r="J52" s="560">
        <v>0</v>
      </c>
      <c r="K52" s="561">
        <f t="shared" ref="K52:P52" si="15">J52+(J52*$F52)</f>
        <v>0</v>
      </c>
      <c r="L52" s="561">
        <f t="shared" si="15"/>
        <v>0</v>
      </c>
      <c r="M52" s="561">
        <f t="shared" si="15"/>
        <v>0</v>
      </c>
      <c r="N52" s="561">
        <f t="shared" si="15"/>
        <v>0</v>
      </c>
      <c r="O52" s="561">
        <f t="shared" si="15"/>
        <v>0</v>
      </c>
      <c r="P52" s="562">
        <f t="shared" si="15"/>
        <v>0</v>
      </c>
      <c r="Q52" s="521"/>
    </row>
    <row r="53" spans="2:17">
      <c r="B53" s="522"/>
      <c r="C53" s="556" t="s">
        <v>449</v>
      </c>
      <c r="D53" s="558"/>
      <c r="E53" s="557"/>
      <c r="F53" s="1693">
        <v>3.5000000000000003E-2</v>
      </c>
      <c r="G53" s="1366"/>
      <c r="H53" s="559"/>
      <c r="I53" s="471" t="str">
        <f>IFERROR(J53/'1B'!$L$21,"")</f>
        <v/>
      </c>
      <c r="J53" s="560">
        <v>0</v>
      </c>
      <c r="K53" s="561">
        <f t="shared" ref="K53:P53" si="16">J53+(J53*$F53)</f>
        <v>0</v>
      </c>
      <c r="L53" s="561">
        <f t="shared" si="16"/>
        <v>0</v>
      </c>
      <c r="M53" s="561">
        <f t="shared" si="16"/>
        <v>0</v>
      </c>
      <c r="N53" s="561">
        <f t="shared" si="16"/>
        <v>0</v>
      </c>
      <c r="O53" s="561">
        <f t="shared" si="16"/>
        <v>0</v>
      </c>
      <c r="P53" s="562">
        <f t="shared" si="16"/>
        <v>0</v>
      </c>
      <c r="Q53" s="521"/>
    </row>
    <row r="54" spans="2:17">
      <c r="B54" s="522"/>
      <c r="C54" s="556" t="s">
        <v>450</v>
      </c>
      <c r="D54" s="557"/>
      <c r="E54" s="558"/>
      <c r="F54" s="1693">
        <v>3.5000000000000003E-2</v>
      </c>
      <c r="G54" s="1366"/>
      <c r="H54" s="559"/>
      <c r="I54" s="471" t="str">
        <f>IFERROR(J54/'1B'!$L$21,"")</f>
        <v/>
      </c>
      <c r="J54" s="560">
        <v>0</v>
      </c>
      <c r="K54" s="561">
        <f t="shared" ref="K54:P54" si="17">J54+(J54*$F54)</f>
        <v>0</v>
      </c>
      <c r="L54" s="561">
        <f t="shared" si="17"/>
        <v>0</v>
      </c>
      <c r="M54" s="561">
        <f t="shared" si="17"/>
        <v>0</v>
      </c>
      <c r="N54" s="561">
        <f t="shared" si="17"/>
        <v>0</v>
      </c>
      <c r="O54" s="561">
        <f t="shared" si="17"/>
        <v>0</v>
      </c>
      <c r="P54" s="562">
        <f t="shared" si="17"/>
        <v>0</v>
      </c>
      <c r="Q54" s="521"/>
    </row>
    <row r="55" spans="2:17">
      <c r="B55" s="522"/>
      <c r="C55" s="556" t="s">
        <v>451</v>
      </c>
      <c r="D55" s="558"/>
      <c r="E55" s="558"/>
      <c r="F55" s="1693">
        <v>3.5000000000000003E-2</v>
      </c>
      <c r="G55" s="1366"/>
      <c r="H55" s="559"/>
      <c r="I55" s="471" t="str">
        <f>IFERROR(J55/'1B'!$L$21,"")</f>
        <v/>
      </c>
      <c r="J55" s="560">
        <v>0</v>
      </c>
      <c r="K55" s="561">
        <f t="shared" ref="K55:P55" si="18">J55+(J55*$F55)</f>
        <v>0</v>
      </c>
      <c r="L55" s="561">
        <f t="shared" si="18"/>
        <v>0</v>
      </c>
      <c r="M55" s="561">
        <f t="shared" si="18"/>
        <v>0</v>
      </c>
      <c r="N55" s="561">
        <f t="shared" si="18"/>
        <v>0</v>
      </c>
      <c r="O55" s="561">
        <f t="shared" si="18"/>
        <v>0</v>
      </c>
      <c r="P55" s="562">
        <f t="shared" si="18"/>
        <v>0</v>
      </c>
      <c r="Q55" s="521"/>
    </row>
    <row r="56" spans="2:17">
      <c r="B56" s="522"/>
      <c r="C56" s="556" t="s">
        <v>452</v>
      </c>
      <c r="D56" s="557"/>
      <c r="E56" s="558"/>
      <c r="F56" s="1693">
        <v>3.5000000000000003E-2</v>
      </c>
      <c r="G56" s="1366"/>
      <c r="H56" s="559"/>
      <c r="I56" s="471" t="str">
        <f>IFERROR(J56/'1B'!$L$21,"")</f>
        <v/>
      </c>
      <c r="J56" s="560">
        <v>0</v>
      </c>
      <c r="K56" s="561">
        <f t="shared" ref="K56:P56" si="19">J56+(J56*$F56)</f>
        <v>0</v>
      </c>
      <c r="L56" s="561">
        <f t="shared" si="19"/>
        <v>0</v>
      </c>
      <c r="M56" s="561">
        <f t="shared" si="19"/>
        <v>0</v>
      </c>
      <c r="N56" s="561">
        <f t="shared" si="19"/>
        <v>0</v>
      </c>
      <c r="O56" s="561">
        <f t="shared" si="19"/>
        <v>0</v>
      </c>
      <c r="P56" s="562">
        <f t="shared" si="19"/>
        <v>0</v>
      </c>
      <c r="Q56" s="521"/>
    </row>
    <row r="57" spans="2:17">
      <c r="B57" s="522"/>
      <c r="C57" s="556" t="s">
        <v>453</v>
      </c>
      <c r="D57" s="558"/>
      <c r="E57" s="558"/>
      <c r="F57" s="1693">
        <v>3.5000000000000003E-2</v>
      </c>
      <c r="G57" s="1366"/>
      <c r="H57" s="559"/>
      <c r="I57" s="471" t="str">
        <f>IFERROR(J57/'1B'!$L$21,"")</f>
        <v/>
      </c>
      <c r="J57" s="560">
        <v>0</v>
      </c>
      <c r="K57" s="561">
        <f t="shared" ref="K57:P57" si="20">J57+(J57*$F57)</f>
        <v>0</v>
      </c>
      <c r="L57" s="561">
        <f t="shared" si="20"/>
        <v>0</v>
      </c>
      <c r="M57" s="561">
        <f t="shared" si="20"/>
        <v>0</v>
      </c>
      <c r="N57" s="561">
        <f t="shared" si="20"/>
        <v>0</v>
      </c>
      <c r="O57" s="561">
        <f t="shared" si="20"/>
        <v>0</v>
      </c>
      <c r="P57" s="562">
        <f t="shared" si="20"/>
        <v>0</v>
      </c>
      <c r="Q57" s="521"/>
    </row>
    <row r="58" spans="2:17">
      <c r="B58" s="522"/>
      <c r="C58" s="556" t="s">
        <v>454</v>
      </c>
      <c r="D58" s="558"/>
      <c r="E58" s="558"/>
      <c r="F58" s="1693">
        <v>3.5000000000000003E-2</v>
      </c>
      <c r="G58" s="1366"/>
      <c r="H58" s="559"/>
      <c r="I58" s="471" t="str">
        <f>IFERROR(J58/'1B'!$L$21,"")</f>
        <v/>
      </c>
      <c r="J58" s="560">
        <v>0</v>
      </c>
      <c r="K58" s="561">
        <f t="shared" ref="K58:P58" si="21">J58+(J58*$F58)</f>
        <v>0</v>
      </c>
      <c r="L58" s="561">
        <f t="shared" si="21"/>
        <v>0</v>
      </c>
      <c r="M58" s="561">
        <f t="shared" si="21"/>
        <v>0</v>
      </c>
      <c r="N58" s="561">
        <f t="shared" si="21"/>
        <v>0</v>
      </c>
      <c r="O58" s="561">
        <f t="shared" si="21"/>
        <v>0</v>
      </c>
      <c r="P58" s="562">
        <f t="shared" si="21"/>
        <v>0</v>
      </c>
      <c r="Q58" s="521"/>
    </row>
    <row r="59" spans="2:17">
      <c r="B59" s="522"/>
      <c r="C59" s="556" t="s">
        <v>455</v>
      </c>
      <c r="D59" s="558"/>
      <c r="E59" s="558"/>
      <c r="F59" s="1693">
        <v>3.5000000000000003E-2</v>
      </c>
      <c r="G59" s="1366"/>
      <c r="H59" s="559"/>
      <c r="I59" s="471" t="str">
        <f>IFERROR(J59/'1B'!$L$21,"")</f>
        <v/>
      </c>
      <c r="J59" s="560">
        <v>0</v>
      </c>
      <c r="K59" s="561">
        <f t="shared" ref="K59:P59" si="22">J59+(J59*$F59)</f>
        <v>0</v>
      </c>
      <c r="L59" s="561">
        <f t="shared" si="22"/>
        <v>0</v>
      </c>
      <c r="M59" s="561">
        <f t="shared" si="22"/>
        <v>0</v>
      </c>
      <c r="N59" s="561">
        <f t="shared" si="22"/>
        <v>0</v>
      </c>
      <c r="O59" s="561">
        <f t="shared" si="22"/>
        <v>0</v>
      </c>
      <c r="P59" s="562">
        <f t="shared" si="22"/>
        <v>0</v>
      </c>
      <c r="Q59" s="521"/>
    </row>
    <row r="60" spans="2:17">
      <c r="B60" s="522"/>
      <c r="C60" s="556" t="s">
        <v>456</v>
      </c>
      <c r="D60" s="558"/>
      <c r="E60" s="558"/>
      <c r="F60" s="1693">
        <v>3.5000000000000003E-2</v>
      </c>
      <c r="G60" s="1366"/>
      <c r="H60" s="559"/>
      <c r="I60" s="471" t="str">
        <f>IFERROR(J60/'1B'!$L$21,"")</f>
        <v/>
      </c>
      <c r="J60" s="560">
        <v>0</v>
      </c>
      <c r="K60" s="561">
        <f t="shared" ref="K60:P60" si="23">J60+(J60*$F60)</f>
        <v>0</v>
      </c>
      <c r="L60" s="561">
        <f t="shared" si="23"/>
        <v>0</v>
      </c>
      <c r="M60" s="561">
        <f t="shared" si="23"/>
        <v>0</v>
      </c>
      <c r="N60" s="561">
        <f t="shared" si="23"/>
        <v>0</v>
      </c>
      <c r="O60" s="561">
        <f t="shared" si="23"/>
        <v>0</v>
      </c>
      <c r="P60" s="562">
        <f t="shared" si="23"/>
        <v>0</v>
      </c>
      <c r="Q60" s="521"/>
    </row>
    <row r="61" spans="2:17">
      <c r="B61" s="522"/>
      <c r="C61" s="556" t="s">
        <v>457</v>
      </c>
      <c r="D61" s="557"/>
      <c r="E61" s="558"/>
      <c r="F61" s="1693">
        <v>3.5000000000000003E-2</v>
      </c>
      <c r="G61" s="1366"/>
      <c r="H61" s="559"/>
      <c r="I61" s="471" t="str">
        <f>IFERROR(J61/'1B'!$L$21,"")</f>
        <v/>
      </c>
      <c r="J61" s="560">
        <v>0</v>
      </c>
      <c r="K61" s="561">
        <f t="shared" ref="K61:P61" si="24">J61+(J61*$F61)</f>
        <v>0</v>
      </c>
      <c r="L61" s="561">
        <f t="shared" si="24"/>
        <v>0</v>
      </c>
      <c r="M61" s="561">
        <f t="shared" si="24"/>
        <v>0</v>
      </c>
      <c r="N61" s="561">
        <f t="shared" si="24"/>
        <v>0</v>
      </c>
      <c r="O61" s="561">
        <f t="shared" si="24"/>
        <v>0</v>
      </c>
      <c r="P61" s="562">
        <f t="shared" si="24"/>
        <v>0</v>
      </c>
      <c r="Q61" s="521"/>
    </row>
    <row r="62" spans="2:17">
      <c r="B62" s="522"/>
      <c r="C62" s="556" t="s">
        <v>458</v>
      </c>
      <c r="D62" s="557"/>
      <c r="E62" s="558"/>
      <c r="F62" s="1693">
        <v>3.5000000000000003E-2</v>
      </c>
      <c r="G62" s="1366"/>
      <c r="H62" s="559"/>
      <c r="I62" s="471" t="str">
        <f>IFERROR(J62/'1B'!$L$21,"")</f>
        <v/>
      </c>
      <c r="J62" s="560">
        <v>0</v>
      </c>
      <c r="K62" s="561">
        <f t="shared" ref="K62:P62" si="25">J62+(J62*$F62)</f>
        <v>0</v>
      </c>
      <c r="L62" s="561">
        <f t="shared" si="25"/>
        <v>0</v>
      </c>
      <c r="M62" s="561">
        <f t="shared" si="25"/>
        <v>0</v>
      </c>
      <c r="N62" s="561">
        <f t="shared" si="25"/>
        <v>0</v>
      </c>
      <c r="O62" s="561">
        <f t="shared" si="25"/>
        <v>0</v>
      </c>
      <c r="P62" s="562">
        <f t="shared" si="25"/>
        <v>0</v>
      </c>
      <c r="Q62" s="521"/>
    </row>
    <row r="63" spans="2:17">
      <c r="B63" s="563"/>
      <c r="C63" s="556" t="s">
        <v>459</v>
      </c>
      <c r="D63" s="557"/>
      <c r="E63" s="558"/>
      <c r="F63" s="1693">
        <v>3.5000000000000003E-2</v>
      </c>
      <c r="G63" s="1366"/>
      <c r="H63" s="559"/>
      <c r="I63" s="471" t="str">
        <f>IFERROR(J63/'1B'!$L$21,"")</f>
        <v/>
      </c>
      <c r="J63" s="560">
        <v>0</v>
      </c>
      <c r="K63" s="561">
        <f t="shared" ref="K63:P63" si="26">J63+(J63*$F63)</f>
        <v>0</v>
      </c>
      <c r="L63" s="561">
        <f t="shared" si="26"/>
        <v>0</v>
      </c>
      <c r="M63" s="561">
        <f t="shared" si="26"/>
        <v>0</v>
      </c>
      <c r="N63" s="561">
        <f t="shared" si="26"/>
        <v>0</v>
      </c>
      <c r="O63" s="561">
        <f t="shared" si="26"/>
        <v>0</v>
      </c>
      <c r="P63" s="562">
        <f t="shared" si="26"/>
        <v>0</v>
      </c>
      <c r="Q63" s="564"/>
    </row>
    <row r="64" spans="2:17">
      <c r="B64" s="522"/>
      <c r="C64" s="556" t="s">
        <v>460</v>
      </c>
      <c r="D64" s="558"/>
      <c r="E64" s="558"/>
      <c r="F64" s="1693">
        <v>3.5000000000000003E-2</v>
      </c>
      <c r="G64" s="1366"/>
      <c r="H64" s="559"/>
      <c r="I64" s="471" t="str">
        <f>IFERROR(J64/'1B'!$L$21,"")</f>
        <v/>
      </c>
      <c r="J64" s="560">
        <v>0</v>
      </c>
      <c r="K64" s="561">
        <f t="shared" ref="K64:P64" si="27">J64+(J64*$F64)</f>
        <v>0</v>
      </c>
      <c r="L64" s="561">
        <f t="shared" si="27"/>
        <v>0</v>
      </c>
      <c r="M64" s="561">
        <f t="shared" si="27"/>
        <v>0</v>
      </c>
      <c r="N64" s="561">
        <f t="shared" si="27"/>
        <v>0</v>
      </c>
      <c r="O64" s="561">
        <f t="shared" si="27"/>
        <v>0</v>
      </c>
      <c r="P64" s="562">
        <f t="shared" si="27"/>
        <v>0</v>
      </c>
      <c r="Q64" s="521"/>
    </row>
    <row r="65" spans="2:17">
      <c r="B65" s="522"/>
      <c r="C65" s="556" t="s">
        <v>461</v>
      </c>
      <c r="D65" s="558"/>
      <c r="E65" s="558"/>
      <c r="F65" s="1693">
        <v>3.5000000000000003E-2</v>
      </c>
      <c r="G65" s="1366"/>
      <c r="H65" s="559"/>
      <c r="I65" s="471" t="str">
        <f>IFERROR(J65/'1B'!$L$21,"")</f>
        <v/>
      </c>
      <c r="J65" s="560">
        <v>0</v>
      </c>
      <c r="K65" s="561">
        <f t="shared" ref="K65:P65" si="28">J65+(J65*$F65)</f>
        <v>0</v>
      </c>
      <c r="L65" s="561">
        <f t="shared" si="28"/>
        <v>0</v>
      </c>
      <c r="M65" s="561">
        <f t="shared" si="28"/>
        <v>0</v>
      </c>
      <c r="N65" s="561">
        <f t="shared" si="28"/>
        <v>0</v>
      </c>
      <c r="O65" s="561">
        <f t="shared" si="28"/>
        <v>0</v>
      </c>
      <c r="P65" s="562">
        <f t="shared" si="28"/>
        <v>0</v>
      </c>
      <c r="Q65" s="521"/>
    </row>
    <row r="66" spans="2:17" ht="15" thickBot="1">
      <c r="B66" s="522"/>
      <c r="C66" s="565" t="s">
        <v>257</v>
      </c>
      <c r="D66" s="566"/>
      <c r="E66" s="567"/>
      <c r="F66" s="1694">
        <v>3.5000000000000003E-2</v>
      </c>
      <c r="G66" s="1366"/>
      <c r="H66" s="559"/>
      <c r="I66" s="472" t="str">
        <f>IFERROR(J66/'1B'!$L$21,"")</f>
        <v/>
      </c>
      <c r="J66" s="568">
        <v>0</v>
      </c>
      <c r="K66" s="569">
        <f t="shared" ref="K66:P66" si="29">J66+(J66*$F66)</f>
        <v>0</v>
      </c>
      <c r="L66" s="569">
        <f t="shared" si="29"/>
        <v>0</v>
      </c>
      <c r="M66" s="569">
        <f>L66+(L66*$F66)</f>
        <v>0</v>
      </c>
      <c r="N66" s="569">
        <f t="shared" si="29"/>
        <v>0</v>
      </c>
      <c r="O66" s="569">
        <f t="shared" si="29"/>
        <v>0</v>
      </c>
      <c r="P66" s="570">
        <f t="shared" si="29"/>
        <v>0</v>
      </c>
      <c r="Q66" s="521"/>
    </row>
    <row r="67" spans="2:17" ht="15" thickBot="1">
      <c r="B67" s="522"/>
      <c r="C67" s="479" t="s">
        <v>462</v>
      </c>
      <c r="D67" s="537"/>
      <c r="E67" s="520"/>
      <c r="F67" s="538"/>
      <c r="G67" s="538"/>
      <c r="H67" s="520"/>
      <c r="I67" s="472" t="str">
        <f>IFERROR(J67/'1B'!$L$21,"")</f>
        <v/>
      </c>
      <c r="J67" s="473">
        <f>SUM(J46:J66)</f>
        <v>0</v>
      </c>
      <c r="K67" s="474">
        <f t="shared" ref="K67:P67" si="30">SUM(K46:K66)</f>
        <v>0</v>
      </c>
      <c r="L67" s="474">
        <f t="shared" si="30"/>
        <v>0</v>
      </c>
      <c r="M67" s="474">
        <f t="shared" si="30"/>
        <v>0</v>
      </c>
      <c r="N67" s="474">
        <f t="shared" si="30"/>
        <v>0</v>
      </c>
      <c r="O67" s="474">
        <f t="shared" si="30"/>
        <v>0</v>
      </c>
      <c r="P67" s="475">
        <f t="shared" si="30"/>
        <v>0</v>
      </c>
      <c r="Q67" s="521"/>
    </row>
    <row r="68" spans="2:17" ht="15" thickBot="1">
      <c r="B68" s="522"/>
      <c r="C68" s="479"/>
      <c r="D68" s="537"/>
      <c r="E68" s="520"/>
      <c r="F68" s="546" t="s">
        <v>427</v>
      </c>
      <c r="G68" s="547"/>
      <c r="H68" s="523"/>
      <c r="I68" s="523"/>
      <c r="J68" s="476"/>
      <c r="K68" s="477"/>
      <c r="L68" s="477"/>
      <c r="M68" s="477"/>
      <c r="N68" s="477"/>
      <c r="O68" s="477"/>
      <c r="P68" s="478"/>
      <c r="Q68" s="521"/>
    </row>
    <row r="69" spans="2:17">
      <c r="B69" s="555"/>
      <c r="C69" s="571" t="s">
        <v>463</v>
      </c>
      <c r="D69" s="572"/>
      <c r="E69" s="551"/>
      <c r="F69" s="1682">
        <v>3.5000000000000003E-2</v>
      </c>
      <c r="G69" s="1368"/>
      <c r="H69" s="551"/>
      <c r="I69" s="470" t="str">
        <f>IFERROR(J69/'1B'!$L$21,"")</f>
        <v/>
      </c>
      <c r="J69" s="573">
        <v>0</v>
      </c>
      <c r="K69" s="561">
        <f t="shared" ref="K69:P69" si="31">J69+(J69*$F69)</f>
        <v>0</v>
      </c>
      <c r="L69" s="561">
        <f t="shared" si="31"/>
        <v>0</v>
      </c>
      <c r="M69" s="561">
        <f t="shared" si="31"/>
        <v>0</v>
      </c>
      <c r="N69" s="561">
        <f t="shared" si="31"/>
        <v>0</v>
      </c>
      <c r="O69" s="561">
        <f t="shared" si="31"/>
        <v>0</v>
      </c>
      <c r="P69" s="562">
        <f t="shared" si="31"/>
        <v>0</v>
      </c>
      <c r="Q69" s="521"/>
    </row>
    <row r="70" spans="2:17" ht="15" thickBot="1">
      <c r="B70" s="555"/>
      <c r="C70" s="574" t="s">
        <v>464</v>
      </c>
      <c r="D70" s="566"/>
      <c r="E70" s="567"/>
      <c r="F70" s="1695">
        <v>3.5000000000000003E-2</v>
      </c>
      <c r="G70" s="1366"/>
      <c r="H70" s="559"/>
      <c r="I70" s="472" t="str">
        <f>IFERROR(J70/'1B'!$L$21,"")</f>
        <v/>
      </c>
      <c r="J70" s="799">
        <v>0</v>
      </c>
      <c r="K70" s="569">
        <f t="shared" ref="K70:P70" si="32">J70+(J70*$F70)</f>
        <v>0</v>
      </c>
      <c r="L70" s="569">
        <f t="shared" si="32"/>
        <v>0</v>
      </c>
      <c r="M70" s="569">
        <f t="shared" si="32"/>
        <v>0</v>
      </c>
      <c r="N70" s="569">
        <f t="shared" si="32"/>
        <v>0</v>
      </c>
      <c r="O70" s="569">
        <f t="shared" si="32"/>
        <v>0</v>
      </c>
      <c r="P70" s="570">
        <f t="shared" si="32"/>
        <v>0</v>
      </c>
      <c r="Q70" s="521"/>
    </row>
    <row r="71" spans="2:17">
      <c r="B71" s="555"/>
      <c r="C71" s="479" t="s">
        <v>465</v>
      </c>
      <c r="D71" s="537"/>
      <c r="E71" s="537"/>
      <c r="F71" s="537"/>
      <c r="G71" s="537"/>
      <c r="H71" s="520"/>
      <c r="I71" s="575" t="str">
        <f>IFERROR(J71/'1B'!$L$21,"")</f>
        <v/>
      </c>
      <c r="J71" s="473">
        <f>SUM(J69:J70)</f>
        <v>0</v>
      </c>
      <c r="K71" s="474">
        <f t="shared" ref="K71:P71" si="33">SUM(K69:K70)</f>
        <v>0</v>
      </c>
      <c r="L71" s="474">
        <f t="shared" si="33"/>
        <v>0</v>
      </c>
      <c r="M71" s="474">
        <f t="shared" si="33"/>
        <v>0</v>
      </c>
      <c r="N71" s="474">
        <f t="shared" si="33"/>
        <v>0</v>
      </c>
      <c r="O71" s="474">
        <f t="shared" si="33"/>
        <v>0</v>
      </c>
      <c r="P71" s="475">
        <f t="shared" si="33"/>
        <v>0</v>
      </c>
      <c r="Q71" s="521"/>
    </row>
    <row r="72" spans="2:17" ht="7.5" customHeight="1" thickBot="1">
      <c r="B72" s="555"/>
      <c r="C72" s="479"/>
      <c r="D72" s="537"/>
      <c r="E72" s="537"/>
      <c r="F72" s="537"/>
      <c r="G72" s="537"/>
      <c r="H72" s="520"/>
      <c r="I72" s="575"/>
      <c r="J72" s="476"/>
      <c r="K72" s="477"/>
      <c r="L72" s="477"/>
      <c r="M72" s="477"/>
      <c r="N72" s="477"/>
      <c r="O72" s="477"/>
      <c r="P72" s="478"/>
      <c r="Q72" s="521"/>
    </row>
    <row r="73" spans="2:17" ht="15" thickBot="1">
      <c r="B73" s="522"/>
      <c r="C73" s="479" t="s">
        <v>466</v>
      </c>
      <c r="D73" s="537"/>
      <c r="E73" s="342"/>
      <c r="F73" s="1696">
        <v>3.5000000000000003E-2</v>
      </c>
      <c r="G73" s="1369"/>
      <c r="H73" s="551"/>
      <c r="I73" s="1398" t="str">
        <f>IFERROR(J73/'1B'!$L$21,"")</f>
        <v/>
      </c>
      <c r="J73" s="480">
        <f>'8D'!K43</f>
        <v>0</v>
      </c>
      <c r="K73" s="576">
        <f>J73+(J73*$F73)</f>
        <v>0</v>
      </c>
      <c r="L73" s="576">
        <f t="shared" ref="L73:P75" si="34">K73+(K73*$F73)</f>
        <v>0</v>
      </c>
      <c r="M73" s="576">
        <f t="shared" si="34"/>
        <v>0</v>
      </c>
      <c r="N73" s="576">
        <f t="shared" si="34"/>
        <v>0</v>
      </c>
      <c r="O73" s="576">
        <f t="shared" si="34"/>
        <v>0</v>
      </c>
      <c r="P73" s="577">
        <f t="shared" si="34"/>
        <v>0</v>
      </c>
      <c r="Q73" s="521"/>
    </row>
    <row r="74" spans="2:17" ht="7.5" customHeight="1" thickBot="1">
      <c r="B74" s="522"/>
      <c r="C74" s="479"/>
      <c r="D74" s="537"/>
      <c r="E74" s="342"/>
      <c r="F74" s="537"/>
      <c r="G74" s="537"/>
      <c r="H74" s="520"/>
      <c r="I74" s="575"/>
      <c r="J74" s="476"/>
      <c r="K74" s="477"/>
      <c r="L74" s="477"/>
      <c r="M74" s="477"/>
      <c r="N74" s="477"/>
      <c r="O74" s="477"/>
      <c r="P74" s="478"/>
      <c r="Q74" s="521"/>
    </row>
    <row r="75" spans="2:17" ht="15" thickBot="1">
      <c r="B75" s="522"/>
      <c r="C75" s="578" t="s">
        <v>467</v>
      </c>
      <c r="D75" s="540"/>
      <c r="E75" s="540"/>
      <c r="F75" s="1697">
        <v>0</v>
      </c>
      <c r="G75" s="1370"/>
      <c r="H75" s="579"/>
      <c r="I75" s="540"/>
      <c r="J75" s="1698">
        <v>0</v>
      </c>
      <c r="K75" s="1699">
        <f>J75+(J75*$F75)</f>
        <v>0</v>
      </c>
      <c r="L75" s="1699">
        <f t="shared" si="34"/>
        <v>0</v>
      </c>
      <c r="M75" s="1699">
        <f t="shared" si="34"/>
        <v>0</v>
      </c>
      <c r="N75" s="1699">
        <f t="shared" si="34"/>
        <v>0</v>
      </c>
      <c r="O75" s="1699">
        <f t="shared" si="34"/>
        <v>0</v>
      </c>
      <c r="P75" s="1700">
        <f>O75+(O75*$F75)</f>
        <v>0</v>
      </c>
      <c r="Q75" s="521"/>
    </row>
    <row r="76" spans="2:17" ht="15.5" thickTop="1" thickBot="1">
      <c r="B76" s="522"/>
      <c r="C76" s="545" t="s">
        <v>468</v>
      </c>
      <c r="D76" s="537"/>
      <c r="E76" s="520"/>
      <c r="F76" s="537"/>
      <c r="G76" s="537"/>
      <c r="H76" s="580"/>
      <c r="I76" s="538" t="s">
        <v>431</v>
      </c>
      <c r="J76" s="481">
        <f>J67+J71+J73+J75</f>
        <v>0</v>
      </c>
      <c r="K76" s="482">
        <f t="shared" ref="K76:P76" si="35">K67+K71+K73+K75</f>
        <v>0</v>
      </c>
      <c r="L76" s="482">
        <f t="shared" si="35"/>
        <v>0</v>
      </c>
      <c r="M76" s="482">
        <f t="shared" si="35"/>
        <v>0</v>
      </c>
      <c r="N76" s="482">
        <f t="shared" si="35"/>
        <v>0</v>
      </c>
      <c r="O76" s="482">
        <f t="shared" si="35"/>
        <v>0</v>
      </c>
      <c r="P76" s="483">
        <f t="shared" si="35"/>
        <v>0</v>
      </c>
      <c r="Q76" s="521"/>
    </row>
    <row r="77" spans="2:17" ht="7.5" customHeight="1" thickBot="1">
      <c r="B77" s="522"/>
      <c r="C77" s="537"/>
      <c r="D77" s="537"/>
      <c r="E77" s="537"/>
      <c r="F77" s="537"/>
      <c r="G77" s="537"/>
      <c r="H77" s="537"/>
      <c r="I77" s="537"/>
      <c r="J77" s="581"/>
      <c r="K77" s="581"/>
      <c r="L77" s="581"/>
      <c r="M77" s="581"/>
      <c r="N77" s="581"/>
      <c r="O77" s="581"/>
      <c r="P77" s="581"/>
      <c r="Q77" s="521"/>
    </row>
    <row r="78" spans="2:17" ht="15" thickBot="1">
      <c r="B78" s="522"/>
      <c r="C78" s="545" t="s">
        <v>469</v>
      </c>
      <c r="D78" s="537"/>
      <c r="E78" s="537"/>
      <c r="F78" s="537"/>
      <c r="G78" s="537"/>
      <c r="H78" s="537"/>
      <c r="I78" s="538" t="s">
        <v>431</v>
      </c>
      <c r="J78" s="484">
        <f>J42-J76</f>
        <v>0</v>
      </c>
      <c r="K78" s="485">
        <f t="shared" ref="K78:P78" si="36">K42-K76</f>
        <v>0</v>
      </c>
      <c r="L78" s="485">
        <f t="shared" si="36"/>
        <v>0</v>
      </c>
      <c r="M78" s="485">
        <f t="shared" si="36"/>
        <v>0</v>
      </c>
      <c r="N78" s="485">
        <f t="shared" si="36"/>
        <v>0</v>
      </c>
      <c r="O78" s="485">
        <f t="shared" si="36"/>
        <v>0</v>
      </c>
      <c r="P78" s="486">
        <f t="shared" si="36"/>
        <v>0</v>
      </c>
      <c r="Q78" s="521"/>
    </row>
    <row r="79" spans="2:17">
      <c r="B79" s="522"/>
      <c r="C79" s="545"/>
      <c r="D79" s="537"/>
      <c r="E79" s="537"/>
      <c r="F79" s="537"/>
      <c r="G79" s="537"/>
      <c r="H79" s="537"/>
      <c r="I79" s="538"/>
      <c r="J79" s="575"/>
      <c r="K79" s="575"/>
      <c r="L79" s="575"/>
      <c r="M79" s="575"/>
      <c r="N79" s="575"/>
      <c r="O79" s="575"/>
      <c r="P79" s="575"/>
      <c r="Q79" s="521"/>
    </row>
    <row r="80" spans="2:17" ht="15" thickBot="1">
      <c r="B80" s="397"/>
      <c r="C80" s="2062" t="s">
        <v>470</v>
      </c>
      <c r="D80" s="2062"/>
      <c r="E80" s="2062"/>
      <c r="F80" s="487"/>
      <c r="G80" s="487"/>
      <c r="H80" s="487"/>
      <c r="I80" s="487"/>
      <c r="J80" s="487"/>
      <c r="K80" s="487"/>
      <c r="L80" s="487"/>
      <c r="M80" s="1371"/>
      <c r="N80" s="1371"/>
      <c r="O80" s="1371"/>
      <c r="P80" s="1371"/>
      <c r="Q80" s="358"/>
    </row>
    <row r="81" spans="2:17" ht="15" thickBot="1">
      <c r="B81" s="397"/>
      <c r="C81" s="708" t="s">
        <v>471</v>
      </c>
      <c r="D81" s="357"/>
      <c r="E81" s="1225"/>
      <c r="F81" s="1225"/>
      <c r="G81" s="1225"/>
      <c r="H81" s="2063" t="s">
        <v>472</v>
      </c>
      <c r="I81" s="2064"/>
      <c r="J81" s="449" t="s">
        <v>419</v>
      </c>
      <c r="K81" s="450" t="s">
        <v>420</v>
      </c>
      <c r="L81" s="450" t="s">
        <v>421</v>
      </c>
      <c r="M81" s="450" t="s">
        <v>422</v>
      </c>
      <c r="N81" s="450" t="s">
        <v>423</v>
      </c>
      <c r="O81" s="450" t="s">
        <v>424</v>
      </c>
      <c r="P81" s="451" t="s">
        <v>425</v>
      </c>
      <c r="Q81" s="358"/>
    </row>
    <row r="82" spans="2:17">
      <c r="B82" s="397"/>
      <c r="C82" s="2069" t="s">
        <v>473</v>
      </c>
      <c r="D82" s="2070"/>
      <c r="E82" s="2070"/>
      <c r="F82" s="2070"/>
      <c r="G82" s="2071"/>
      <c r="H82" s="2065">
        <v>0</v>
      </c>
      <c r="I82" s="2066"/>
      <c r="J82" s="1701">
        <v>0</v>
      </c>
      <c r="K82" s="1702">
        <v>0</v>
      </c>
      <c r="L82" s="1702">
        <v>0</v>
      </c>
      <c r="M82" s="1702">
        <v>0</v>
      </c>
      <c r="N82" s="1702">
        <v>0</v>
      </c>
      <c r="O82" s="1702">
        <v>0</v>
      </c>
      <c r="P82" s="1703">
        <v>0</v>
      </c>
      <c r="Q82" s="358"/>
    </row>
    <row r="83" spans="2:17">
      <c r="B83" s="397"/>
      <c r="C83" s="2072" t="s">
        <v>474</v>
      </c>
      <c r="D83" s="2073"/>
      <c r="E83" s="2073"/>
      <c r="F83" s="2073"/>
      <c r="G83" s="2074"/>
      <c r="H83" s="2067">
        <v>0</v>
      </c>
      <c r="I83" s="2068"/>
      <c r="J83" s="1704">
        <v>0</v>
      </c>
      <c r="K83" s="1705">
        <v>0</v>
      </c>
      <c r="L83" s="1705">
        <v>0</v>
      </c>
      <c r="M83" s="1705">
        <v>0</v>
      </c>
      <c r="N83" s="1705">
        <v>0</v>
      </c>
      <c r="O83" s="1705">
        <v>0</v>
      </c>
      <c r="P83" s="1706">
        <v>0</v>
      </c>
      <c r="Q83" s="358"/>
    </row>
    <row r="84" spans="2:17" ht="15" thickBot="1">
      <c r="B84" s="397"/>
      <c r="C84" s="2077" t="s">
        <v>475</v>
      </c>
      <c r="D84" s="2078"/>
      <c r="E84" s="2078"/>
      <c r="F84" s="2078"/>
      <c r="G84" s="2079"/>
      <c r="H84" s="2075">
        <v>0</v>
      </c>
      <c r="I84" s="2076"/>
      <c r="J84" s="1707">
        <v>0</v>
      </c>
      <c r="K84" s="1708">
        <v>0</v>
      </c>
      <c r="L84" s="1708">
        <v>0</v>
      </c>
      <c r="M84" s="1708">
        <v>0</v>
      </c>
      <c r="N84" s="1708">
        <v>0</v>
      </c>
      <c r="O84" s="1708">
        <v>0</v>
      </c>
      <c r="P84" s="1709">
        <v>0</v>
      </c>
      <c r="Q84" s="358"/>
    </row>
    <row r="85" spans="2:17" ht="15" thickTop="1">
      <c r="B85" s="397"/>
      <c r="C85" s="1372"/>
      <c r="D85" s="1372"/>
      <c r="E85" s="1372"/>
      <c r="F85" s="1372"/>
      <c r="G85" s="1372"/>
      <c r="H85" s="1373"/>
      <c r="I85" s="1374" t="s">
        <v>476</v>
      </c>
      <c r="J85" s="488">
        <f>SUM(J82:J84)</f>
        <v>0</v>
      </c>
      <c r="K85" s="489">
        <f t="shared" ref="K85:P85" si="37">SUM(K82:K84)</f>
        <v>0</v>
      </c>
      <c r="L85" s="489">
        <f t="shared" si="37"/>
        <v>0</v>
      </c>
      <c r="M85" s="489">
        <f t="shared" si="37"/>
        <v>0</v>
      </c>
      <c r="N85" s="489">
        <f t="shared" si="37"/>
        <v>0</v>
      </c>
      <c r="O85" s="489">
        <f t="shared" si="37"/>
        <v>0</v>
      </c>
      <c r="P85" s="490">
        <f t="shared" si="37"/>
        <v>0</v>
      </c>
      <c r="Q85" s="358"/>
    </row>
    <row r="86" spans="2:17">
      <c r="B86" s="397"/>
      <c r="C86" s="1372"/>
      <c r="D86" s="1372"/>
      <c r="E86" s="1372"/>
      <c r="F86" s="1225"/>
      <c r="G86" s="1225"/>
      <c r="H86" s="803"/>
      <c r="I86" s="803" t="s">
        <v>477</v>
      </c>
      <c r="J86" s="740" t="str">
        <f>IFERROR(J78/J85,"$0 ")</f>
        <v xml:space="preserve">$0 </v>
      </c>
      <c r="K86" s="741" t="str">
        <f t="shared" ref="K86:P86" si="38">IFERROR(K78/K85,"$0 ")</f>
        <v xml:space="preserve">$0 </v>
      </c>
      <c r="L86" s="741" t="str">
        <f t="shared" si="38"/>
        <v xml:space="preserve">$0 </v>
      </c>
      <c r="M86" s="741" t="str">
        <f t="shared" si="38"/>
        <v xml:space="preserve">$0 </v>
      </c>
      <c r="N86" s="741" t="str">
        <f t="shared" si="38"/>
        <v xml:space="preserve">$0 </v>
      </c>
      <c r="O86" s="741" t="str">
        <f t="shared" si="38"/>
        <v xml:space="preserve">$0 </v>
      </c>
      <c r="P86" s="742" t="str">
        <f t="shared" si="38"/>
        <v xml:space="preserve">$0 </v>
      </c>
      <c r="Q86" s="358"/>
    </row>
    <row r="87" spans="2:17" ht="15" thickBot="1">
      <c r="B87" s="397"/>
      <c r="C87" s="1372"/>
      <c r="D87" s="1372"/>
      <c r="E87" s="1372"/>
      <c r="F87" s="2080" t="s">
        <v>478</v>
      </c>
      <c r="G87" s="2080"/>
      <c r="H87" s="2080"/>
      <c r="I87" s="2081"/>
      <c r="J87" s="491">
        <f>J78-J85</f>
        <v>0</v>
      </c>
      <c r="K87" s="492">
        <f t="shared" ref="K87:P87" si="39">K78-K85</f>
        <v>0</v>
      </c>
      <c r="L87" s="492">
        <f t="shared" si="39"/>
        <v>0</v>
      </c>
      <c r="M87" s="492">
        <f>M78-M85</f>
        <v>0</v>
      </c>
      <c r="N87" s="492">
        <f t="shared" si="39"/>
        <v>0</v>
      </c>
      <c r="O87" s="492">
        <f t="shared" si="39"/>
        <v>0</v>
      </c>
      <c r="P87" s="493">
        <f t="shared" si="39"/>
        <v>0</v>
      </c>
      <c r="Q87" s="358"/>
    </row>
    <row r="88" spans="2:17" ht="15" customHeight="1" thickBot="1">
      <c r="B88" s="397"/>
      <c r="C88" s="1372"/>
      <c r="D88" s="1372"/>
      <c r="E88" s="1372"/>
      <c r="F88" s="1372"/>
      <c r="G88" s="1372"/>
      <c r="H88" s="1373"/>
      <c r="I88" s="1373"/>
      <c r="J88" s="1375"/>
      <c r="K88" s="1375"/>
      <c r="L88" s="1375"/>
      <c r="M88" s="1375"/>
      <c r="N88" s="1375"/>
      <c r="O88" s="1375"/>
      <c r="P88" s="1375"/>
      <c r="Q88" s="358"/>
    </row>
    <row r="89" spans="2:17" ht="15" thickBot="1">
      <c r="B89" s="397"/>
      <c r="C89" s="708" t="s">
        <v>479</v>
      </c>
      <c r="D89" s="357"/>
      <c r="E89" s="1225"/>
      <c r="F89" s="1225"/>
      <c r="G89" s="1225"/>
      <c r="H89" s="2063" t="s">
        <v>472</v>
      </c>
      <c r="I89" s="2064"/>
      <c r="J89" s="449" t="s">
        <v>419</v>
      </c>
      <c r="K89" s="450" t="s">
        <v>420</v>
      </c>
      <c r="L89" s="450" t="s">
        <v>421</v>
      </c>
      <c r="M89" s="450" t="s">
        <v>422</v>
      </c>
      <c r="N89" s="450" t="s">
        <v>423</v>
      </c>
      <c r="O89" s="450" t="s">
        <v>424</v>
      </c>
      <c r="P89" s="451" t="s">
        <v>425</v>
      </c>
      <c r="Q89" s="358"/>
    </row>
    <row r="90" spans="2:17">
      <c r="B90" s="397"/>
      <c r="C90" s="2069" t="s">
        <v>480</v>
      </c>
      <c r="D90" s="2070"/>
      <c r="E90" s="2070"/>
      <c r="F90" s="2070"/>
      <c r="G90" s="2071"/>
      <c r="H90" s="2065">
        <v>0</v>
      </c>
      <c r="I90" s="2066"/>
      <c r="J90" s="1701">
        <v>0</v>
      </c>
      <c r="K90" s="1702">
        <v>0</v>
      </c>
      <c r="L90" s="1702">
        <v>0</v>
      </c>
      <c r="M90" s="1702">
        <v>0</v>
      </c>
      <c r="N90" s="1702">
        <v>0</v>
      </c>
      <c r="O90" s="1702">
        <v>0</v>
      </c>
      <c r="P90" s="1703">
        <v>0</v>
      </c>
      <c r="Q90" s="358"/>
    </row>
    <row r="91" spans="2:17">
      <c r="B91" s="397"/>
      <c r="C91" s="2082" t="s">
        <v>481</v>
      </c>
      <c r="D91" s="2083"/>
      <c r="E91" s="2083"/>
      <c r="F91" s="2083"/>
      <c r="G91" s="2084"/>
      <c r="H91" s="2067">
        <v>0</v>
      </c>
      <c r="I91" s="2068"/>
      <c r="J91" s="1704">
        <v>0</v>
      </c>
      <c r="K91" s="1705">
        <v>0</v>
      </c>
      <c r="L91" s="1705">
        <v>0</v>
      </c>
      <c r="M91" s="1705">
        <v>0</v>
      </c>
      <c r="N91" s="1705">
        <v>0</v>
      </c>
      <c r="O91" s="1705">
        <v>0</v>
      </c>
      <c r="P91" s="1706">
        <v>0</v>
      </c>
      <c r="Q91" s="358"/>
    </row>
    <row r="92" spans="2:17">
      <c r="B92" s="397"/>
      <c r="C92" s="2082" t="s">
        <v>482</v>
      </c>
      <c r="D92" s="2083"/>
      <c r="E92" s="2083"/>
      <c r="F92" s="2083"/>
      <c r="G92" s="2084"/>
      <c r="H92" s="2067">
        <v>0</v>
      </c>
      <c r="I92" s="2068"/>
      <c r="J92" s="1710">
        <v>0</v>
      </c>
      <c r="K92" s="1711">
        <v>0</v>
      </c>
      <c r="L92" s="1711">
        <v>0</v>
      </c>
      <c r="M92" s="1711">
        <v>0</v>
      </c>
      <c r="N92" s="1711">
        <v>0</v>
      </c>
      <c r="O92" s="1711">
        <v>0</v>
      </c>
      <c r="P92" s="1712">
        <v>0</v>
      </c>
      <c r="Q92" s="358"/>
    </row>
    <row r="93" spans="2:17" ht="15" thickBot="1">
      <c r="B93" s="397"/>
      <c r="C93" s="2077" t="s">
        <v>475</v>
      </c>
      <c r="D93" s="2078"/>
      <c r="E93" s="2078"/>
      <c r="F93" s="2078"/>
      <c r="G93" s="2079"/>
      <c r="H93" s="2075">
        <v>0</v>
      </c>
      <c r="I93" s="2076"/>
      <c r="J93" s="1713">
        <v>0</v>
      </c>
      <c r="K93" s="1714">
        <v>0</v>
      </c>
      <c r="L93" s="1714">
        <v>0</v>
      </c>
      <c r="M93" s="1714">
        <v>0</v>
      </c>
      <c r="N93" s="1714">
        <v>0</v>
      </c>
      <c r="O93" s="1714">
        <v>0</v>
      </c>
      <c r="P93" s="1715">
        <v>0</v>
      </c>
      <c r="Q93" s="358"/>
    </row>
    <row r="94" spans="2:17" ht="15.5" thickTop="1" thickBot="1">
      <c r="B94" s="397"/>
      <c r="C94" s="1225"/>
      <c r="D94" s="1225"/>
      <c r="E94" s="1225"/>
      <c r="F94" s="2080" t="s">
        <v>483</v>
      </c>
      <c r="G94" s="2080"/>
      <c r="H94" s="2080"/>
      <c r="I94" s="2081"/>
      <c r="J94" s="494">
        <f>SUM(J90:J93)</f>
        <v>0</v>
      </c>
      <c r="K94" s="495">
        <f t="shared" ref="K94:P94" si="40">SUM(K90:K93)</f>
        <v>0</v>
      </c>
      <c r="L94" s="495">
        <f t="shared" si="40"/>
        <v>0</v>
      </c>
      <c r="M94" s="495">
        <f t="shared" si="40"/>
        <v>0</v>
      </c>
      <c r="N94" s="495">
        <f t="shared" si="40"/>
        <v>0</v>
      </c>
      <c r="O94" s="495">
        <f t="shared" si="40"/>
        <v>0</v>
      </c>
      <c r="P94" s="496">
        <f t="shared" si="40"/>
        <v>0</v>
      </c>
      <c r="Q94" s="358"/>
    </row>
    <row r="95" spans="2:17" ht="7.5" customHeight="1" thickBot="1">
      <c r="B95" s="397"/>
      <c r="C95" s="1225"/>
      <c r="D95" s="1225"/>
      <c r="E95" s="1225"/>
      <c r="F95" s="1225"/>
      <c r="G95" s="1225"/>
      <c r="H95" s="1225"/>
      <c r="I95" s="1225"/>
      <c r="J95" s="1225"/>
      <c r="K95" s="1225"/>
      <c r="L95" s="1225"/>
      <c r="M95" s="1225"/>
      <c r="N95" s="1225"/>
      <c r="O95" s="1225"/>
      <c r="P95" s="1225"/>
      <c r="Q95" s="358"/>
    </row>
    <row r="96" spans="2:17">
      <c r="B96" s="397"/>
      <c r="C96" s="1225"/>
      <c r="D96" s="1225"/>
      <c r="E96" s="1225"/>
      <c r="F96" s="2080" t="s">
        <v>484</v>
      </c>
      <c r="G96" s="2080"/>
      <c r="H96" s="2080"/>
      <c r="I96" s="2081"/>
      <c r="J96" s="743" t="str">
        <f>IFERROR(J78/(J85+J94),"$0 ")</f>
        <v xml:space="preserve">$0 </v>
      </c>
      <c r="K96" s="744" t="str">
        <f t="shared" ref="K96:P96" si="41">IFERROR(K78/(K85+K94),"$0 ")</f>
        <v xml:space="preserve">$0 </v>
      </c>
      <c r="L96" s="744" t="str">
        <f t="shared" si="41"/>
        <v xml:space="preserve">$0 </v>
      </c>
      <c r="M96" s="744" t="str">
        <f t="shared" si="41"/>
        <v xml:space="preserve">$0 </v>
      </c>
      <c r="N96" s="744" t="str">
        <f t="shared" si="41"/>
        <v xml:space="preserve">$0 </v>
      </c>
      <c r="O96" s="744" t="str">
        <f t="shared" si="41"/>
        <v xml:space="preserve">$0 </v>
      </c>
      <c r="P96" s="745" t="str">
        <f t="shared" si="41"/>
        <v xml:space="preserve">$0 </v>
      </c>
      <c r="Q96" s="358"/>
    </row>
    <row r="97" spans="2:17" ht="15" thickBot="1">
      <c r="B97" s="397"/>
      <c r="C97" s="1225"/>
      <c r="D97" s="1225"/>
      <c r="E97" s="1225"/>
      <c r="F97" s="2080" t="s">
        <v>485</v>
      </c>
      <c r="G97" s="2080"/>
      <c r="H97" s="2085"/>
      <c r="I97" s="2086"/>
      <c r="J97" s="1376">
        <f>J87-J94</f>
        <v>0</v>
      </c>
      <c r="K97" s="1377">
        <f t="shared" ref="K97:O97" si="42">K87-K94</f>
        <v>0</v>
      </c>
      <c r="L97" s="1378">
        <f t="shared" si="42"/>
        <v>0</v>
      </c>
      <c r="M97" s="1378">
        <f t="shared" si="42"/>
        <v>0</v>
      </c>
      <c r="N97" s="1378">
        <f t="shared" si="42"/>
        <v>0</v>
      </c>
      <c r="O97" s="1378">
        <f t="shared" si="42"/>
        <v>0</v>
      </c>
      <c r="P97" s="1379">
        <f>P87-P94</f>
        <v>0</v>
      </c>
      <c r="Q97" s="358"/>
    </row>
    <row r="98" spans="2:17" ht="9" customHeight="1" thickBot="1">
      <c r="B98" s="1325"/>
      <c r="C98" s="363"/>
      <c r="D98" s="582"/>
      <c r="E98" s="363"/>
      <c r="F98" s="363"/>
      <c r="G98" s="363"/>
      <c r="H98" s="363"/>
      <c r="I98" s="363"/>
      <c r="J98" s="363"/>
      <c r="K98" s="363"/>
      <c r="L98" s="363"/>
      <c r="M98" s="363"/>
      <c r="N98" s="363"/>
      <c r="O98" s="363"/>
      <c r="P98" s="363"/>
      <c r="Q98" s="364"/>
    </row>
    <row r="99" spans="2:17" ht="9" customHeight="1">
      <c r="B99" s="516"/>
      <c r="C99" s="517"/>
      <c r="D99" s="517"/>
      <c r="E99" s="517"/>
      <c r="F99" s="517"/>
      <c r="G99" s="517"/>
      <c r="H99" s="517"/>
      <c r="I99" s="517"/>
      <c r="J99" s="517"/>
      <c r="K99" s="517"/>
      <c r="L99" s="517"/>
      <c r="M99" s="517"/>
      <c r="N99" s="517"/>
      <c r="O99" s="517"/>
      <c r="P99" s="517"/>
      <c r="Q99" s="518"/>
    </row>
    <row r="100" spans="2:17" ht="18.5">
      <c r="B100" s="519"/>
      <c r="C100" s="1900" t="s">
        <v>1089</v>
      </c>
      <c r="D100" s="1900"/>
      <c r="E100" s="1900"/>
      <c r="F100" s="1900"/>
      <c r="G100" s="1900"/>
      <c r="H100" s="1900"/>
      <c r="I100" s="1900"/>
      <c r="J100" s="1900"/>
      <c r="K100" s="1900"/>
      <c r="L100" s="1900"/>
      <c r="M100" s="1900"/>
      <c r="N100" s="1900"/>
      <c r="O100" s="1900"/>
      <c r="P100" s="1900"/>
      <c r="Q100" s="521"/>
    </row>
    <row r="101" spans="2:17">
      <c r="B101" s="519"/>
      <c r="C101" s="520"/>
      <c r="D101" s="520"/>
      <c r="E101" s="520"/>
      <c r="F101" s="520"/>
      <c r="G101" s="520"/>
      <c r="H101" s="520"/>
      <c r="I101" s="520"/>
      <c r="J101" s="520"/>
      <c r="K101" s="520"/>
      <c r="L101" s="520"/>
      <c r="M101" s="520"/>
      <c r="N101" s="520"/>
      <c r="O101" s="520"/>
      <c r="P101" s="520"/>
      <c r="Q101" s="521"/>
    </row>
    <row r="102" spans="2:17">
      <c r="B102" s="519"/>
      <c r="C102" s="1140" t="s">
        <v>63</v>
      </c>
      <c r="D102" s="1139" t="str">
        <f>IF('1A'!G86="","Enter Project Name on Form 1A",'1A'!G86)</f>
        <v>Enter Project Name on Form 1A</v>
      </c>
      <c r="E102" s="1139"/>
      <c r="F102" s="1139"/>
      <c r="G102" s="1139"/>
      <c r="H102" s="1139"/>
      <c r="I102" s="1139"/>
      <c r="J102" s="1139"/>
      <c r="K102" s="1225"/>
      <c r="L102" s="1225"/>
      <c r="M102" s="1225"/>
      <c r="N102" s="1140"/>
      <c r="O102" s="1140"/>
      <c r="P102" s="1140"/>
      <c r="Q102" s="521"/>
    </row>
    <row r="103" spans="2:17" ht="3.75" customHeight="1">
      <c r="B103" s="519"/>
      <c r="C103" s="1140"/>
      <c r="D103" s="1140"/>
      <c r="E103" s="1140"/>
      <c r="F103" s="1140"/>
      <c r="G103" s="1140"/>
      <c r="H103" s="1140"/>
      <c r="I103" s="1140"/>
      <c r="J103" s="1225"/>
      <c r="K103" s="1225"/>
      <c r="L103" s="1225"/>
      <c r="M103" s="1225"/>
      <c r="N103" s="1140"/>
      <c r="O103" s="1140"/>
      <c r="P103" s="1140"/>
      <c r="Q103" s="521"/>
    </row>
    <row r="104" spans="2:17">
      <c r="B104" s="522"/>
      <c r="C104" s="1140" t="s">
        <v>417</v>
      </c>
      <c r="D104" s="1391" t="str">
        <f>IF(D23=0,"",D23)</f>
        <v/>
      </c>
      <c r="E104" s="523"/>
      <c r="F104" s="523"/>
      <c r="G104" s="523"/>
      <c r="H104" s="523"/>
      <c r="I104" s="523"/>
      <c r="J104" s="524"/>
      <c r="K104" s="524"/>
      <c r="L104" s="524"/>
      <c r="M104" s="524"/>
      <c r="N104" s="524"/>
      <c r="O104" s="525"/>
      <c r="P104" s="524"/>
      <c r="Q104" s="526"/>
    </row>
    <row r="105" spans="2:17" ht="7.5" customHeight="1">
      <c r="B105" s="397"/>
      <c r="C105" s="357"/>
      <c r="D105" s="357"/>
      <c r="E105" s="357"/>
      <c r="F105" s="357"/>
      <c r="G105" s="357"/>
      <c r="H105" s="357"/>
      <c r="I105" s="357"/>
      <c r="J105" s="357"/>
      <c r="K105" s="357"/>
      <c r="L105" s="357"/>
      <c r="M105" s="357"/>
      <c r="N105" s="357"/>
      <c r="O105" s="357"/>
      <c r="P105" s="357"/>
      <c r="Q105" s="358"/>
    </row>
    <row r="106" spans="2:17" ht="15" thickBot="1">
      <c r="B106" s="528"/>
      <c r="C106" s="445" t="s">
        <v>418</v>
      </c>
      <c r="D106" s="446"/>
      <c r="E106" s="444"/>
      <c r="F106" s="444"/>
      <c r="G106" s="444"/>
      <c r="H106" s="444"/>
      <c r="I106" s="444"/>
      <c r="J106" s="446"/>
      <c r="K106" s="446"/>
      <c r="L106" s="446"/>
      <c r="M106" s="446"/>
      <c r="N106" s="446"/>
      <c r="O106" s="448"/>
      <c r="P106" s="446"/>
      <c r="Q106" s="530"/>
    </row>
    <row r="107" spans="2:17" ht="15" thickBot="1">
      <c r="B107" s="397"/>
      <c r="C107" s="537"/>
      <c r="D107" s="1225"/>
      <c r="E107" s="1225"/>
      <c r="F107" s="1225"/>
      <c r="G107" s="1225"/>
      <c r="H107" s="1225"/>
      <c r="I107" s="497" t="s">
        <v>486</v>
      </c>
      <c r="J107" s="498" t="s">
        <v>487</v>
      </c>
      <c r="K107" s="450" t="s">
        <v>488</v>
      </c>
      <c r="L107" s="450" t="s">
        <v>489</v>
      </c>
      <c r="M107" s="450" t="s">
        <v>490</v>
      </c>
      <c r="N107" s="450" t="s">
        <v>491</v>
      </c>
      <c r="O107" s="450" t="s">
        <v>492</v>
      </c>
      <c r="P107" s="451" t="s">
        <v>493</v>
      </c>
      <c r="Q107" s="358"/>
    </row>
    <row r="108" spans="2:17">
      <c r="B108" s="397"/>
      <c r="C108" s="529" t="s">
        <v>426</v>
      </c>
      <c r="D108" s="1225"/>
      <c r="E108" s="1225"/>
      <c r="F108" s="1225"/>
      <c r="G108" s="1225"/>
      <c r="H108" s="1225"/>
      <c r="I108" s="453"/>
      <c r="J108" s="454"/>
      <c r="K108" s="454"/>
      <c r="L108" s="454"/>
      <c r="M108" s="454"/>
      <c r="N108" s="454"/>
      <c r="O108" s="454"/>
      <c r="P108" s="455"/>
      <c r="Q108" s="358"/>
    </row>
    <row r="109" spans="2:17">
      <c r="B109" s="397"/>
      <c r="C109" s="583" t="s">
        <v>428</v>
      </c>
      <c r="D109" s="1225"/>
      <c r="E109" s="1225"/>
      <c r="F109" s="1225"/>
      <c r="G109" s="1225"/>
      <c r="H109" s="1225"/>
      <c r="I109" s="573">
        <f>P28+(P28*$H28)</f>
        <v>0</v>
      </c>
      <c r="J109" s="584">
        <f>I109+(I109*$H28)</f>
        <v>0</v>
      </c>
      <c r="K109" s="584">
        <f t="shared" ref="K109:P109" si="43">J109+(J109*$H28)</f>
        <v>0</v>
      </c>
      <c r="L109" s="584">
        <f t="shared" si="43"/>
        <v>0</v>
      </c>
      <c r="M109" s="584">
        <f t="shared" si="43"/>
        <v>0</v>
      </c>
      <c r="N109" s="584">
        <f t="shared" si="43"/>
        <v>0</v>
      </c>
      <c r="O109" s="584">
        <f t="shared" si="43"/>
        <v>0</v>
      </c>
      <c r="P109" s="585">
        <f t="shared" si="43"/>
        <v>0</v>
      </c>
      <c r="Q109" s="358"/>
    </row>
    <row r="110" spans="2:17">
      <c r="B110" s="397"/>
      <c r="C110" s="583" t="s">
        <v>374</v>
      </c>
      <c r="D110" s="1225"/>
      <c r="E110" s="1225"/>
      <c r="F110" s="1225"/>
      <c r="G110" s="1225"/>
      <c r="H110" s="1225"/>
      <c r="I110" s="573">
        <f>P29+(P29*$H29)</f>
        <v>0</v>
      </c>
      <c r="J110" s="584">
        <f>I110+(I110*$H29)</f>
        <v>0</v>
      </c>
      <c r="K110" s="584">
        <f t="shared" ref="K110:O110" si="44">J110+(J110*$H29)</f>
        <v>0</v>
      </c>
      <c r="L110" s="584">
        <f t="shared" si="44"/>
        <v>0</v>
      </c>
      <c r="M110" s="584">
        <f t="shared" si="44"/>
        <v>0</v>
      </c>
      <c r="N110" s="584">
        <f t="shared" si="44"/>
        <v>0</v>
      </c>
      <c r="O110" s="584">
        <f t="shared" si="44"/>
        <v>0</v>
      </c>
      <c r="P110" s="585">
        <f>O110+(O110*$H29)</f>
        <v>0</v>
      </c>
      <c r="Q110" s="358"/>
    </row>
    <row r="111" spans="2:17">
      <c r="B111" s="397"/>
      <c r="C111" s="583" t="s">
        <v>384</v>
      </c>
      <c r="D111" s="1225"/>
      <c r="E111" s="1225"/>
      <c r="F111" s="1225"/>
      <c r="G111" s="1225"/>
      <c r="H111" s="1225"/>
      <c r="I111" s="573">
        <v>0</v>
      </c>
      <c r="J111" s="584">
        <v>0</v>
      </c>
      <c r="K111" s="584">
        <v>0</v>
      </c>
      <c r="L111" s="584">
        <v>0</v>
      </c>
      <c r="M111" s="584">
        <v>0</v>
      </c>
      <c r="N111" s="584">
        <v>0</v>
      </c>
      <c r="O111" s="584">
        <v>0</v>
      </c>
      <c r="P111" s="585">
        <v>0</v>
      </c>
      <c r="Q111" s="358"/>
    </row>
    <row r="112" spans="2:17">
      <c r="B112" s="397"/>
      <c r="C112" s="583" t="s">
        <v>494</v>
      </c>
      <c r="D112" s="2101" t="str">
        <f>IF(D31=0,"",D31)</f>
        <v/>
      </c>
      <c r="E112" s="2102"/>
      <c r="F112" s="2102"/>
      <c r="G112" s="596"/>
      <c r="H112" s="537"/>
      <c r="I112" s="573">
        <f>P31+(P31*$H31)</f>
        <v>0</v>
      </c>
      <c r="J112" s="584">
        <f>I112+(I112*$H31)</f>
        <v>0</v>
      </c>
      <c r="K112" s="584">
        <f t="shared" ref="K112:P112" si="45">J112+(J112*$H31)</f>
        <v>0</v>
      </c>
      <c r="L112" s="584">
        <f t="shared" si="45"/>
        <v>0</v>
      </c>
      <c r="M112" s="584">
        <f t="shared" si="45"/>
        <v>0</v>
      </c>
      <c r="N112" s="584">
        <f t="shared" si="45"/>
        <v>0</v>
      </c>
      <c r="O112" s="584">
        <f t="shared" si="45"/>
        <v>0</v>
      </c>
      <c r="P112" s="585">
        <f t="shared" si="45"/>
        <v>0</v>
      </c>
      <c r="Q112" s="358"/>
    </row>
    <row r="113" spans="2:17">
      <c r="B113" s="397"/>
      <c r="C113" s="565" t="s">
        <v>494</v>
      </c>
      <c r="D113" s="2101" t="str">
        <f>IF(D32=0,"",D32)</f>
        <v/>
      </c>
      <c r="E113" s="2102"/>
      <c r="F113" s="2102"/>
      <c r="G113" s="596"/>
      <c r="H113" s="537"/>
      <c r="I113" s="573">
        <f>P32+(P32*$H32)</f>
        <v>0</v>
      </c>
      <c r="J113" s="584">
        <f>I113+(I113*$H32)</f>
        <v>0</v>
      </c>
      <c r="K113" s="584">
        <f t="shared" ref="K113:P113" si="46">J113+(J113*$H32)</f>
        <v>0</v>
      </c>
      <c r="L113" s="584">
        <f t="shared" si="46"/>
        <v>0</v>
      </c>
      <c r="M113" s="584">
        <f t="shared" si="46"/>
        <v>0</v>
      </c>
      <c r="N113" s="584">
        <f t="shared" si="46"/>
        <v>0</v>
      </c>
      <c r="O113" s="584">
        <f t="shared" si="46"/>
        <v>0</v>
      </c>
      <c r="P113" s="585">
        <f t="shared" si="46"/>
        <v>0</v>
      </c>
      <c r="Q113" s="358"/>
    </row>
    <row r="114" spans="2:17">
      <c r="B114" s="397"/>
      <c r="C114" s="537" t="s">
        <v>430</v>
      </c>
      <c r="D114" s="1225"/>
      <c r="E114" s="1225"/>
      <c r="F114" s="1225"/>
      <c r="G114" s="1225"/>
      <c r="H114" s="1225"/>
      <c r="I114" s="499">
        <f>SUM(I109:I113)</f>
        <v>0</v>
      </c>
      <c r="J114" s="500">
        <f t="shared" ref="J114:O114" si="47">SUM(J109:J113)</f>
        <v>0</v>
      </c>
      <c r="K114" s="500">
        <f t="shared" si="47"/>
        <v>0</v>
      </c>
      <c r="L114" s="500">
        <f t="shared" si="47"/>
        <v>0</v>
      </c>
      <c r="M114" s="500">
        <f t="shared" si="47"/>
        <v>0</v>
      </c>
      <c r="N114" s="500">
        <f t="shared" si="47"/>
        <v>0</v>
      </c>
      <c r="O114" s="500">
        <f t="shared" si="47"/>
        <v>0</v>
      </c>
      <c r="P114" s="501">
        <f>SUM(P109:P113)</f>
        <v>0</v>
      </c>
      <c r="Q114" s="358"/>
    </row>
    <row r="115" spans="2:17">
      <c r="B115" s="397"/>
      <c r="C115" s="537"/>
      <c r="D115" s="1225"/>
      <c r="E115" s="1225"/>
      <c r="F115" s="1225"/>
      <c r="G115" s="1225"/>
      <c r="H115" s="1225"/>
      <c r="I115" s="502"/>
      <c r="J115" s="503"/>
      <c r="K115" s="503"/>
      <c r="L115" s="503"/>
      <c r="M115" s="503"/>
      <c r="N115" s="503"/>
      <c r="O115" s="503"/>
      <c r="P115" s="504"/>
      <c r="Q115" s="358"/>
    </row>
    <row r="116" spans="2:17">
      <c r="B116" s="397"/>
      <c r="C116" s="537" t="s">
        <v>432</v>
      </c>
      <c r="D116" s="1225"/>
      <c r="E116" s="1225"/>
      <c r="F116" s="1225"/>
      <c r="G116" s="1225"/>
      <c r="H116" s="1225"/>
      <c r="I116" s="1716">
        <v>0</v>
      </c>
      <c r="J116" s="1717">
        <v>0</v>
      </c>
      <c r="K116" s="1717">
        <v>0</v>
      </c>
      <c r="L116" s="1717">
        <v>0</v>
      </c>
      <c r="M116" s="1717">
        <v>0</v>
      </c>
      <c r="N116" s="1717">
        <v>0</v>
      </c>
      <c r="O116" s="1717">
        <v>0</v>
      </c>
      <c r="P116" s="1718">
        <v>0</v>
      </c>
      <c r="Q116" s="358"/>
    </row>
    <row r="117" spans="2:17">
      <c r="B117" s="397"/>
      <c r="C117" s="537"/>
      <c r="D117" s="1225"/>
      <c r="E117" s="1225"/>
      <c r="F117" s="1225"/>
      <c r="G117" s="1225"/>
      <c r="H117" s="1225"/>
      <c r="I117" s="502"/>
      <c r="J117" s="503"/>
      <c r="K117" s="503"/>
      <c r="L117" s="503"/>
      <c r="M117" s="503"/>
      <c r="N117" s="503"/>
      <c r="O117" s="503"/>
      <c r="P117" s="504"/>
      <c r="Q117" s="358"/>
    </row>
    <row r="118" spans="2:17" ht="15" thickBot="1">
      <c r="B118" s="397"/>
      <c r="C118" s="540" t="s">
        <v>433</v>
      </c>
      <c r="D118" s="1354"/>
      <c r="E118" s="1354"/>
      <c r="F118" s="1354"/>
      <c r="G118" s="1354"/>
      <c r="H118" s="1354"/>
      <c r="I118" s="1719">
        <v>0</v>
      </c>
      <c r="J118" s="1720">
        <v>0</v>
      </c>
      <c r="K118" s="1720">
        <v>0</v>
      </c>
      <c r="L118" s="1720">
        <v>0</v>
      </c>
      <c r="M118" s="1720">
        <v>0</v>
      </c>
      <c r="N118" s="1720">
        <v>0</v>
      </c>
      <c r="O118" s="1720">
        <v>0</v>
      </c>
      <c r="P118" s="1721">
        <v>0</v>
      </c>
      <c r="Q118" s="358"/>
    </row>
    <row r="119" spans="2:17" ht="15" thickTop="1">
      <c r="B119" s="397"/>
      <c r="C119" s="529" t="s">
        <v>434</v>
      </c>
      <c r="D119" s="1225"/>
      <c r="E119" s="1225"/>
      <c r="F119" s="1225"/>
      <c r="G119" s="1225"/>
      <c r="H119" s="1225"/>
      <c r="I119" s="505">
        <f>I114+I116+I118</f>
        <v>0</v>
      </c>
      <c r="J119" s="506">
        <f t="shared" ref="J119:O119" si="48">J114+J116+J118</f>
        <v>0</v>
      </c>
      <c r="K119" s="506">
        <f t="shared" si="48"/>
        <v>0</v>
      </c>
      <c r="L119" s="506">
        <f t="shared" si="48"/>
        <v>0</v>
      </c>
      <c r="M119" s="506">
        <f t="shared" si="48"/>
        <v>0</v>
      </c>
      <c r="N119" s="506">
        <f t="shared" si="48"/>
        <v>0</v>
      </c>
      <c r="O119" s="506">
        <f t="shared" si="48"/>
        <v>0</v>
      </c>
      <c r="P119" s="507">
        <f>P114+P116+P118</f>
        <v>0</v>
      </c>
      <c r="Q119" s="358"/>
    </row>
    <row r="120" spans="2:17">
      <c r="B120" s="397"/>
      <c r="C120" s="529"/>
      <c r="D120" s="1225"/>
      <c r="E120" s="1225"/>
      <c r="F120" s="1225"/>
      <c r="G120" s="1225"/>
      <c r="H120" s="1225"/>
      <c r="I120" s="502"/>
      <c r="J120" s="503"/>
      <c r="K120" s="503"/>
      <c r="L120" s="503"/>
      <c r="M120" s="503"/>
      <c r="N120" s="503"/>
      <c r="O120" s="503"/>
      <c r="P120" s="504"/>
      <c r="Q120" s="358"/>
    </row>
    <row r="121" spans="2:17">
      <c r="B121" s="397"/>
      <c r="C121" s="586" t="s">
        <v>495</v>
      </c>
      <c r="D121" s="1225"/>
      <c r="E121" s="1225"/>
      <c r="F121" s="1225"/>
      <c r="G121" s="1225"/>
      <c r="H121" s="1225"/>
      <c r="I121" s="1380">
        <f>-I114*$H40</f>
        <v>0</v>
      </c>
      <c r="J121" s="1381">
        <f t="shared" ref="J121:P121" si="49">-J114*$H40</f>
        <v>0</v>
      </c>
      <c r="K121" s="1381">
        <f t="shared" si="49"/>
        <v>0</v>
      </c>
      <c r="L121" s="1381">
        <f t="shared" si="49"/>
        <v>0</v>
      </c>
      <c r="M121" s="1381">
        <f t="shared" si="49"/>
        <v>0</v>
      </c>
      <c r="N121" s="1381">
        <f t="shared" si="49"/>
        <v>0</v>
      </c>
      <c r="O121" s="1381">
        <f t="shared" si="49"/>
        <v>0</v>
      </c>
      <c r="P121" s="1382">
        <f t="shared" si="49"/>
        <v>0</v>
      </c>
      <c r="Q121" s="358"/>
    </row>
    <row r="122" spans="2:17" ht="15" thickBot="1">
      <c r="B122" s="397"/>
      <c r="C122" s="544" t="s">
        <v>496</v>
      </c>
      <c r="D122" s="1354"/>
      <c r="E122" s="1354"/>
      <c r="F122" s="1354"/>
      <c r="G122" s="1354"/>
      <c r="H122" s="1354"/>
      <c r="I122" s="1383">
        <f>-I118*$H41</f>
        <v>0</v>
      </c>
      <c r="J122" s="1384">
        <f>-J118*$H41</f>
        <v>0</v>
      </c>
      <c r="K122" s="1384">
        <f t="shared" ref="K122:P122" si="50">-K118*$H41</f>
        <v>0</v>
      </c>
      <c r="L122" s="1384">
        <f t="shared" si="50"/>
        <v>0</v>
      </c>
      <c r="M122" s="1384">
        <f t="shared" si="50"/>
        <v>0</v>
      </c>
      <c r="N122" s="1384">
        <f t="shared" si="50"/>
        <v>0</v>
      </c>
      <c r="O122" s="1384">
        <f t="shared" si="50"/>
        <v>0</v>
      </c>
      <c r="P122" s="1385">
        <f t="shared" si="50"/>
        <v>0</v>
      </c>
      <c r="Q122" s="358"/>
    </row>
    <row r="123" spans="2:17" ht="15.5" thickTop="1" thickBot="1">
      <c r="B123" s="397"/>
      <c r="C123" s="545" t="s">
        <v>438</v>
      </c>
      <c r="D123" s="1225"/>
      <c r="E123" s="1225"/>
      <c r="F123" s="1225"/>
      <c r="G123" s="1225"/>
      <c r="H123" s="1225"/>
      <c r="I123" s="508">
        <f>I119+I121+I122</f>
        <v>0</v>
      </c>
      <c r="J123" s="509">
        <f t="shared" ref="J123:O123" si="51">J119+J121+J122</f>
        <v>0</v>
      </c>
      <c r="K123" s="510">
        <f t="shared" si="51"/>
        <v>0</v>
      </c>
      <c r="L123" s="510">
        <f t="shared" si="51"/>
        <v>0</v>
      </c>
      <c r="M123" s="510">
        <f t="shared" si="51"/>
        <v>0</v>
      </c>
      <c r="N123" s="510">
        <f t="shared" si="51"/>
        <v>0</v>
      </c>
      <c r="O123" s="510">
        <f t="shared" si="51"/>
        <v>0</v>
      </c>
      <c r="P123" s="511">
        <f>P119+P121+P122</f>
        <v>0</v>
      </c>
      <c r="Q123" s="358"/>
    </row>
    <row r="124" spans="2:17" ht="7.5" customHeight="1">
      <c r="B124" s="397"/>
      <c r="C124" s="357"/>
      <c r="D124" s="357"/>
      <c r="E124" s="357"/>
      <c r="F124" s="357"/>
      <c r="G124" s="357"/>
      <c r="H124" s="357"/>
      <c r="I124" s="357"/>
      <c r="J124" s="357"/>
      <c r="K124" s="357"/>
      <c r="L124" s="357"/>
      <c r="M124" s="357"/>
      <c r="N124" s="357"/>
      <c r="O124" s="357"/>
      <c r="P124" s="357"/>
      <c r="Q124" s="358"/>
    </row>
    <row r="125" spans="2:17" ht="15" thickBot="1">
      <c r="B125" s="522"/>
      <c r="C125" s="466" t="s">
        <v>439</v>
      </c>
      <c r="D125" s="467"/>
      <c r="E125" s="467"/>
      <c r="F125" s="467"/>
      <c r="G125" s="467"/>
      <c r="H125" s="467"/>
      <c r="I125" s="467"/>
      <c r="J125" s="467"/>
      <c r="K125" s="467"/>
      <c r="L125" s="467"/>
      <c r="M125" s="468"/>
      <c r="N125" s="467"/>
      <c r="O125" s="467"/>
      <c r="P125" s="467"/>
      <c r="Q125" s="526"/>
    </row>
    <row r="126" spans="2:17" ht="15" thickBot="1">
      <c r="B126" s="522"/>
      <c r="C126" s="529" t="s">
        <v>440</v>
      </c>
      <c r="D126" s="520"/>
      <c r="E126" s="537"/>
      <c r="F126" s="357"/>
      <c r="G126" s="357"/>
      <c r="H126" s="520"/>
      <c r="I126" s="449" t="s">
        <v>486</v>
      </c>
      <c r="J126" s="449" t="s">
        <v>487</v>
      </c>
      <c r="K126" s="449" t="s">
        <v>488</v>
      </c>
      <c r="L126" s="449" t="s">
        <v>489</v>
      </c>
      <c r="M126" s="449" t="s">
        <v>490</v>
      </c>
      <c r="N126" s="449" t="s">
        <v>491</v>
      </c>
      <c r="O126" s="449" t="s">
        <v>492</v>
      </c>
      <c r="P126" s="497" t="s">
        <v>493</v>
      </c>
      <c r="Q126" s="521"/>
    </row>
    <row r="127" spans="2:17">
      <c r="B127" s="522"/>
      <c r="C127" s="548" t="s">
        <v>442</v>
      </c>
      <c r="D127" s="549"/>
      <c r="E127" s="550"/>
      <c r="F127" s="549"/>
      <c r="G127" s="549"/>
      <c r="H127" s="550"/>
      <c r="I127" s="552">
        <f t="shared" ref="I127:I147" si="52">P46+($F46*P46)</f>
        <v>0</v>
      </c>
      <c r="J127" s="553">
        <f t="shared" ref="J127:J147" si="53">I127+(I127*$F46)</f>
        <v>0</v>
      </c>
      <c r="K127" s="553">
        <f t="shared" ref="K127:P127" si="54">J127+(J127*$F46)</f>
        <v>0</v>
      </c>
      <c r="L127" s="553">
        <f t="shared" si="54"/>
        <v>0</v>
      </c>
      <c r="M127" s="553">
        <f t="shared" si="54"/>
        <v>0</v>
      </c>
      <c r="N127" s="553">
        <f t="shared" si="54"/>
        <v>0</v>
      </c>
      <c r="O127" s="553">
        <f t="shared" si="54"/>
        <v>0</v>
      </c>
      <c r="P127" s="554">
        <f t="shared" si="54"/>
        <v>0</v>
      </c>
      <c r="Q127" s="521"/>
    </row>
    <row r="128" spans="2:17">
      <c r="B128" s="522"/>
      <c r="C128" s="556" t="s">
        <v>443</v>
      </c>
      <c r="D128" s="557"/>
      <c r="E128" s="558"/>
      <c r="F128" s="557"/>
      <c r="G128" s="557"/>
      <c r="H128" s="558"/>
      <c r="I128" s="560">
        <f t="shared" si="52"/>
        <v>0</v>
      </c>
      <c r="J128" s="561">
        <f t="shared" si="53"/>
        <v>0</v>
      </c>
      <c r="K128" s="561">
        <f t="shared" ref="K128:P137" si="55">J128+(J128*$F47)</f>
        <v>0</v>
      </c>
      <c r="L128" s="561">
        <f t="shared" si="55"/>
        <v>0</v>
      </c>
      <c r="M128" s="561">
        <f t="shared" si="55"/>
        <v>0</v>
      </c>
      <c r="N128" s="561">
        <f t="shared" si="55"/>
        <v>0</v>
      </c>
      <c r="O128" s="561">
        <f t="shared" si="55"/>
        <v>0</v>
      </c>
      <c r="P128" s="562">
        <f t="shared" si="55"/>
        <v>0</v>
      </c>
      <c r="Q128" s="521"/>
    </row>
    <row r="129" spans="2:17">
      <c r="B129" s="522"/>
      <c r="C129" s="556" t="s">
        <v>444</v>
      </c>
      <c r="D129" s="557"/>
      <c r="E129" s="558"/>
      <c r="F129" s="557"/>
      <c r="G129" s="557"/>
      <c r="H129" s="558"/>
      <c r="I129" s="560">
        <f t="shared" si="52"/>
        <v>0</v>
      </c>
      <c r="J129" s="561">
        <f t="shared" si="53"/>
        <v>0</v>
      </c>
      <c r="K129" s="561">
        <f t="shared" si="55"/>
        <v>0</v>
      </c>
      <c r="L129" s="561">
        <f t="shared" si="55"/>
        <v>0</v>
      </c>
      <c r="M129" s="561">
        <f t="shared" si="55"/>
        <v>0</v>
      </c>
      <c r="N129" s="561">
        <f t="shared" si="55"/>
        <v>0</v>
      </c>
      <c r="O129" s="561">
        <f t="shared" si="55"/>
        <v>0</v>
      </c>
      <c r="P129" s="562">
        <f t="shared" si="55"/>
        <v>0</v>
      </c>
      <c r="Q129" s="521"/>
    </row>
    <row r="130" spans="2:17">
      <c r="B130" s="522"/>
      <c r="C130" s="556" t="s">
        <v>445</v>
      </c>
      <c r="D130" s="558"/>
      <c r="E130" s="557"/>
      <c r="F130" s="587"/>
      <c r="G130" s="587"/>
      <c r="H130" s="558"/>
      <c r="I130" s="560">
        <f t="shared" si="52"/>
        <v>0</v>
      </c>
      <c r="J130" s="561">
        <f t="shared" si="53"/>
        <v>0</v>
      </c>
      <c r="K130" s="561">
        <f t="shared" si="55"/>
        <v>0</v>
      </c>
      <c r="L130" s="561">
        <f t="shared" si="55"/>
        <v>0</v>
      </c>
      <c r="M130" s="561">
        <f t="shared" si="55"/>
        <v>0</v>
      </c>
      <c r="N130" s="561">
        <f t="shared" si="55"/>
        <v>0</v>
      </c>
      <c r="O130" s="561">
        <f t="shared" si="55"/>
        <v>0</v>
      </c>
      <c r="P130" s="562">
        <f t="shared" si="55"/>
        <v>0</v>
      </c>
      <c r="Q130" s="521"/>
    </row>
    <row r="131" spans="2:17">
      <c r="B131" s="522"/>
      <c r="C131" s="556" t="s">
        <v>446</v>
      </c>
      <c r="D131" s="557"/>
      <c r="E131" s="558"/>
      <c r="F131" s="557"/>
      <c r="G131" s="557"/>
      <c r="H131" s="558"/>
      <c r="I131" s="560">
        <f t="shared" si="52"/>
        <v>0</v>
      </c>
      <c r="J131" s="561">
        <f t="shared" si="53"/>
        <v>0</v>
      </c>
      <c r="K131" s="561">
        <f t="shared" si="55"/>
        <v>0</v>
      </c>
      <c r="L131" s="561">
        <f t="shared" si="55"/>
        <v>0</v>
      </c>
      <c r="M131" s="561">
        <f t="shared" si="55"/>
        <v>0</v>
      </c>
      <c r="N131" s="561">
        <f t="shared" si="55"/>
        <v>0</v>
      </c>
      <c r="O131" s="561">
        <f t="shared" si="55"/>
        <v>0</v>
      </c>
      <c r="P131" s="562">
        <f t="shared" si="55"/>
        <v>0</v>
      </c>
      <c r="Q131" s="521"/>
    </row>
    <row r="132" spans="2:17">
      <c r="B132" s="522"/>
      <c r="C132" s="556" t="s">
        <v>447</v>
      </c>
      <c r="D132" s="557"/>
      <c r="E132" s="558"/>
      <c r="F132" s="588"/>
      <c r="G132" s="588"/>
      <c r="H132" s="558"/>
      <c r="I132" s="560">
        <f t="shared" si="52"/>
        <v>0</v>
      </c>
      <c r="J132" s="561">
        <f t="shared" si="53"/>
        <v>0</v>
      </c>
      <c r="K132" s="561">
        <f t="shared" si="55"/>
        <v>0</v>
      </c>
      <c r="L132" s="561">
        <f t="shared" si="55"/>
        <v>0</v>
      </c>
      <c r="M132" s="561">
        <f t="shared" si="55"/>
        <v>0</v>
      </c>
      <c r="N132" s="561">
        <f t="shared" si="55"/>
        <v>0</v>
      </c>
      <c r="O132" s="561">
        <f t="shared" si="55"/>
        <v>0</v>
      </c>
      <c r="P132" s="562">
        <f t="shared" si="55"/>
        <v>0</v>
      </c>
      <c r="Q132" s="521"/>
    </row>
    <row r="133" spans="2:17">
      <c r="B133" s="522"/>
      <c r="C133" s="556" t="s">
        <v>448</v>
      </c>
      <c r="D133" s="557"/>
      <c r="E133" s="558"/>
      <c r="F133" s="557"/>
      <c r="G133" s="557"/>
      <c r="H133" s="558"/>
      <c r="I133" s="560">
        <f t="shared" si="52"/>
        <v>0</v>
      </c>
      <c r="J133" s="561">
        <f t="shared" si="53"/>
        <v>0</v>
      </c>
      <c r="K133" s="561">
        <f t="shared" si="55"/>
        <v>0</v>
      </c>
      <c r="L133" s="561">
        <f t="shared" si="55"/>
        <v>0</v>
      </c>
      <c r="M133" s="561">
        <f t="shared" si="55"/>
        <v>0</v>
      </c>
      <c r="N133" s="561">
        <f t="shared" si="55"/>
        <v>0</v>
      </c>
      <c r="O133" s="561">
        <f t="shared" si="55"/>
        <v>0</v>
      </c>
      <c r="P133" s="562">
        <f t="shared" si="55"/>
        <v>0</v>
      </c>
      <c r="Q133" s="521"/>
    </row>
    <row r="134" spans="2:17">
      <c r="B134" s="522"/>
      <c r="C134" s="556" t="s">
        <v>449</v>
      </c>
      <c r="D134" s="558"/>
      <c r="E134" s="557"/>
      <c r="F134" s="587"/>
      <c r="G134" s="587"/>
      <c r="H134" s="558"/>
      <c r="I134" s="560">
        <f t="shared" si="52"/>
        <v>0</v>
      </c>
      <c r="J134" s="561">
        <f t="shared" si="53"/>
        <v>0</v>
      </c>
      <c r="K134" s="561">
        <f t="shared" si="55"/>
        <v>0</v>
      </c>
      <c r="L134" s="561">
        <f t="shared" si="55"/>
        <v>0</v>
      </c>
      <c r="M134" s="561">
        <f t="shared" si="55"/>
        <v>0</v>
      </c>
      <c r="N134" s="561">
        <f t="shared" si="55"/>
        <v>0</v>
      </c>
      <c r="O134" s="561">
        <f t="shared" si="55"/>
        <v>0</v>
      </c>
      <c r="P134" s="562">
        <f t="shared" si="55"/>
        <v>0</v>
      </c>
      <c r="Q134" s="521"/>
    </row>
    <row r="135" spans="2:17">
      <c r="B135" s="522"/>
      <c r="C135" s="556" t="s">
        <v>450</v>
      </c>
      <c r="D135" s="557"/>
      <c r="E135" s="558"/>
      <c r="F135" s="557"/>
      <c r="G135" s="557"/>
      <c r="H135" s="558"/>
      <c r="I135" s="560">
        <f t="shared" si="52"/>
        <v>0</v>
      </c>
      <c r="J135" s="561">
        <f t="shared" si="53"/>
        <v>0</v>
      </c>
      <c r="K135" s="561">
        <f t="shared" si="55"/>
        <v>0</v>
      </c>
      <c r="L135" s="561">
        <f t="shared" si="55"/>
        <v>0</v>
      </c>
      <c r="M135" s="561">
        <f t="shared" si="55"/>
        <v>0</v>
      </c>
      <c r="N135" s="561">
        <f t="shared" si="55"/>
        <v>0</v>
      </c>
      <c r="O135" s="561">
        <f t="shared" si="55"/>
        <v>0</v>
      </c>
      <c r="P135" s="562">
        <f t="shared" si="55"/>
        <v>0</v>
      </c>
      <c r="Q135" s="521"/>
    </row>
    <row r="136" spans="2:17">
      <c r="B136" s="522"/>
      <c r="C136" s="556" t="s">
        <v>451</v>
      </c>
      <c r="D136" s="558"/>
      <c r="E136" s="558"/>
      <c r="F136" s="558"/>
      <c r="G136" s="558"/>
      <c r="H136" s="558"/>
      <c r="I136" s="560">
        <f t="shared" si="52"/>
        <v>0</v>
      </c>
      <c r="J136" s="561">
        <f t="shared" si="53"/>
        <v>0</v>
      </c>
      <c r="K136" s="561">
        <f t="shared" si="55"/>
        <v>0</v>
      </c>
      <c r="L136" s="561">
        <f t="shared" si="55"/>
        <v>0</v>
      </c>
      <c r="M136" s="561">
        <f t="shared" si="55"/>
        <v>0</v>
      </c>
      <c r="N136" s="561">
        <f t="shared" si="55"/>
        <v>0</v>
      </c>
      <c r="O136" s="561">
        <f t="shared" si="55"/>
        <v>0</v>
      </c>
      <c r="P136" s="562">
        <f t="shared" si="55"/>
        <v>0</v>
      </c>
      <c r="Q136" s="521"/>
    </row>
    <row r="137" spans="2:17">
      <c r="B137" s="522"/>
      <c r="C137" s="556" t="s">
        <v>452</v>
      </c>
      <c r="D137" s="557"/>
      <c r="E137" s="558"/>
      <c r="F137" s="557"/>
      <c r="G137" s="557"/>
      <c r="H137" s="558"/>
      <c r="I137" s="560">
        <f t="shared" si="52"/>
        <v>0</v>
      </c>
      <c r="J137" s="561">
        <f t="shared" si="53"/>
        <v>0</v>
      </c>
      <c r="K137" s="561">
        <f t="shared" si="55"/>
        <v>0</v>
      </c>
      <c r="L137" s="561">
        <f t="shared" si="55"/>
        <v>0</v>
      </c>
      <c r="M137" s="561">
        <f t="shared" si="55"/>
        <v>0</v>
      </c>
      <c r="N137" s="561">
        <f t="shared" si="55"/>
        <v>0</v>
      </c>
      <c r="O137" s="561">
        <f t="shared" si="55"/>
        <v>0</v>
      </c>
      <c r="P137" s="562">
        <f t="shared" si="55"/>
        <v>0</v>
      </c>
      <c r="Q137" s="521"/>
    </row>
    <row r="138" spans="2:17">
      <c r="B138" s="522"/>
      <c r="C138" s="556" t="s">
        <v>453</v>
      </c>
      <c r="D138" s="558"/>
      <c r="E138" s="558"/>
      <c r="F138" s="558"/>
      <c r="G138" s="558"/>
      <c r="H138" s="558"/>
      <c r="I138" s="560">
        <f t="shared" si="52"/>
        <v>0</v>
      </c>
      <c r="J138" s="561">
        <f t="shared" si="53"/>
        <v>0</v>
      </c>
      <c r="K138" s="561">
        <f t="shared" ref="K138:P147" si="56">J138+(J138*$F57)</f>
        <v>0</v>
      </c>
      <c r="L138" s="561">
        <f t="shared" si="56"/>
        <v>0</v>
      </c>
      <c r="M138" s="561">
        <f t="shared" si="56"/>
        <v>0</v>
      </c>
      <c r="N138" s="561">
        <f t="shared" si="56"/>
        <v>0</v>
      </c>
      <c r="O138" s="561">
        <f t="shared" si="56"/>
        <v>0</v>
      </c>
      <c r="P138" s="562">
        <f t="shared" si="56"/>
        <v>0</v>
      </c>
      <c r="Q138" s="521"/>
    </row>
    <row r="139" spans="2:17">
      <c r="B139" s="522"/>
      <c r="C139" s="556" t="s">
        <v>454</v>
      </c>
      <c r="D139" s="558"/>
      <c r="E139" s="558"/>
      <c r="F139" s="558"/>
      <c r="G139" s="558"/>
      <c r="H139" s="558"/>
      <c r="I139" s="560">
        <f t="shared" si="52"/>
        <v>0</v>
      </c>
      <c r="J139" s="561">
        <f t="shared" si="53"/>
        <v>0</v>
      </c>
      <c r="K139" s="561">
        <f t="shared" si="56"/>
        <v>0</v>
      </c>
      <c r="L139" s="561">
        <f t="shared" si="56"/>
        <v>0</v>
      </c>
      <c r="M139" s="561">
        <f t="shared" si="56"/>
        <v>0</v>
      </c>
      <c r="N139" s="561">
        <f t="shared" si="56"/>
        <v>0</v>
      </c>
      <c r="O139" s="561">
        <f t="shared" si="56"/>
        <v>0</v>
      </c>
      <c r="P139" s="562">
        <f t="shared" si="56"/>
        <v>0</v>
      </c>
      <c r="Q139" s="521"/>
    </row>
    <row r="140" spans="2:17">
      <c r="B140" s="522"/>
      <c r="C140" s="556" t="s">
        <v>455</v>
      </c>
      <c r="D140" s="558"/>
      <c r="E140" s="558"/>
      <c r="F140" s="558"/>
      <c r="G140" s="558"/>
      <c r="H140" s="558"/>
      <c r="I140" s="560">
        <f t="shared" si="52"/>
        <v>0</v>
      </c>
      <c r="J140" s="561">
        <f t="shared" si="53"/>
        <v>0</v>
      </c>
      <c r="K140" s="561">
        <f t="shared" si="56"/>
        <v>0</v>
      </c>
      <c r="L140" s="561">
        <f t="shared" si="56"/>
        <v>0</v>
      </c>
      <c r="M140" s="561">
        <f t="shared" si="56"/>
        <v>0</v>
      </c>
      <c r="N140" s="561">
        <f t="shared" si="56"/>
        <v>0</v>
      </c>
      <c r="O140" s="561">
        <f t="shared" si="56"/>
        <v>0</v>
      </c>
      <c r="P140" s="562">
        <f t="shared" si="56"/>
        <v>0</v>
      </c>
      <c r="Q140" s="521"/>
    </row>
    <row r="141" spans="2:17">
      <c r="B141" s="522"/>
      <c r="C141" s="556" t="s">
        <v>456</v>
      </c>
      <c r="D141" s="558"/>
      <c r="E141" s="558"/>
      <c r="F141" s="558"/>
      <c r="G141" s="558"/>
      <c r="H141" s="558"/>
      <c r="I141" s="560">
        <f t="shared" si="52"/>
        <v>0</v>
      </c>
      <c r="J141" s="561">
        <f t="shared" si="53"/>
        <v>0</v>
      </c>
      <c r="K141" s="561">
        <f t="shared" si="56"/>
        <v>0</v>
      </c>
      <c r="L141" s="561">
        <f t="shared" si="56"/>
        <v>0</v>
      </c>
      <c r="M141" s="561">
        <f t="shared" si="56"/>
        <v>0</v>
      </c>
      <c r="N141" s="561">
        <f t="shared" si="56"/>
        <v>0</v>
      </c>
      <c r="O141" s="561">
        <f t="shared" si="56"/>
        <v>0</v>
      </c>
      <c r="P141" s="562">
        <f t="shared" si="56"/>
        <v>0</v>
      </c>
      <c r="Q141" s="521"/>
    </row>
    <row r="142" spans="2:17">
      <c r="B142" s="522"/>
      <c r="C142" s="556" t="s">
        <v>457</v>
      </c>
      <c r="D142" s="557"/>
      <c r="E142" s="558"/>
      <c r="F142" s="557"/>
      <c r="G142" s="557"/>
      <c r="H142" s="558"/>
      <c r="I142" s="560">
        <f t="shared" si="52"/>
        <v>0</v>
      </c>
      <c r="J142" s="561">
        <f t="shared" si="53"/>
        <v>0</v>
      </c>
      <c r="K142" s="561">
        <f t="shared" si="56"/>
        <v>0</v>
      </c>
      <c r="L142" s="561">
        <f t="shared" si="56"/>
        <v>0</v>
      </c>
      <c r="M142" s="561">
        <f t="shared" si="56"/>
        <v>0</v>
      </c>
      <c r="N142" s="561">
        <f t="shared" si="56"/>
        <v>0</v>
      </c>
      <c r="O142" s="561">
        <f t="shared" si="56"/>
        <v>0</v>
      </c>
      <c r="P142" s="562">
        <f t="shared" si="56"/>
        <v>0</v>
      </c>
      <c r="Q142" s="521"/>
    </row>
    <row r="143" spans="2:17">
      <c r="B143" s="522"/>
      <c r="C143" s="556" t="s">
        <v>458</v>
      </c>
      <c r="D143" s="557"/>
      <c r="E143" s="558"/>
      <c r="F143" s="557"/>
      <c r="G143" s="557"/>
      <c r="H143" s="558"/>
      <c r="I143" s="560">
        <f t="shared" si="52"/>
        <v>0</v>
      </c>
      <c r="J143" s="561">
        <f t="shared" si="53"/>
        <v>0</v>
      </c>
      <c r="K143" s="561">
        <f t="shared" si="56"/>
        <v>0</v>
      </c>
      <c r="L143" s="561">
        <f t="shared" si="56"/>
        <v>0</v>
      </c>
      <c r="M143" s="561">
        <f t="shared" si="56"/>
        <v>0</v>
      </c>
      <c r="N143" s="561">
        <f t="shared" si="56"/>
        <v>0</v>
      </c>
      <c r="O143" s="561">
        <f t="shared" si="56"/>
        <v>0</v>
      </c>
      <c r="P143" s="562">
        <f t="shared" si="56"/>
        <v>0</v>
      </c>
      <c r="Q143" s="521"/>
    </row>
    <row r="144" spans="2:17">
      <c r="B144" s="522"/>
      <c r="C144" s="556" t="s">
        <v>459</v>
      </c>
      <c r="D144" s="557"/>
      <c r="E144" s="558"/>
      <c r="F144" s="557"/>
      <c r="G144" s="557"/>
      <c r="H144" s="558"/>
      <c r="I144" s="560">
        <f t="shared" si="52"/>
        <v>0</v>
      </c>
      <c r="J144" s="561">
        <f t="shared" si="53"/>
        <v>0</v>
      </c>
      <c r="K144" s="561">
        <f t="shared" si="56"/>
        <v>0</v>
      </c>
      <c r="L144" s="561">
        <f t="shared" si="56"/>
        <v>0</v>
      </c>
      <c r="M144" s="561">
        <f t="shared" si="56"/>
        <v>0</v>
      </c>
      <c r="N144" s="561">
        <f t="shared" si="56"/>
        <v>0</v>
      </c>
      <c r="O144" s="561">
        <f t="shared" si="56"/>
        <v>0</v>
      </c>
      <c r="P144" s="562">
        <f t="shared" si="56"/>
        <v>0</v>
      </c>
      <c r="Q144" s="521"/>
    </row>
    <row r="145" spans="2:17">
      <c r="B145" s="522"/>
      <c r="C145" s="556" t="s">
        <v>460</v>
      </c>
      <c r="D145" s="558"/>
      <c r="E145" s="558"/>
      <c r="F145" s="558"/>
      <c r="G145" s="558"/>
      <c r="H145" s="558"/>
      <c r="I145" s="560">
        <f t="shared" si="52"/>
        <v>0</v>
      </c>
      <c r="J145" s="561">
        <f t="shared" si="53"/>
        <v>0</v>
      </c>
      <c r="K145" s="561">
        <f t="shared" si="56"/>
        <v>0</v>
      </c>
      <c r="L145" s="561">
        <f t="shared" si="56"/>
        <v>0</v>
      </c>
      <c r="M145" s="561">
        <f t="shared" si="56"/>
        <v>0</v>
      </c>
      <c r="N145" s="561">
        <f t="shared" si="56"/>
        <v>0</v>
      </c>
      <c r="O145" s="561">
        <f t="shared" si="56"/>
        <v>0</v>
      </c>
      <c r="P145" s="562">
        <f t="shared" si="56"/>
        <v>0</v>
      </c>
      <c r="Q145" s="521"/>
    </row>
    <row r="146" spans="2:17">
      <c r="B146" s="522"/>
      <c r="C146" s="556" t="s">
        <v>461</v>
      </c>
      <c r="D146" s="558"/>
      <c r="E146" s="558"/>
      <c r="F146" s="558"/>
      <c r="G146" s="558"/>
      <c r="H146" s="558"/>
      <c r="I146" s="560">
        <f t="shared" si="52"/>
        <v>0</v>
      </c>
      <c r="J146" s="561">
        <f t="shared" si="53"/>
        <v>0</v>
      </c>
      <c r="K146" s="561">
        <f t="shared" si="56"/>
        <v>0</v>
      </c>
      <c r="L146" s="561">
        <f t="shared" si="56"/>
        <v>0</v>
      </c>
      <c r="M146" s="561">
        <f t="shared" si="56"/>
        <v>0</v>
      </c>
      <c r="N146" s="561">
        <f t="shared" si="56"/>
        <v>0</v>
      </c>
      <c r="O146" s="561">
        <f t="shared" si="56"/>
        <v>0</v>
      </c>
      <c r="P146" s="562">
        <f t="shared" si="56"/>
        <v>0</v>
      </c>
      <c r="Q146" s="521"/>
    </row>
    <row r="147" spans="2:17">
      <c r="B147" s="522"/>
      <c r="C147" s="565" t="s">
        <v>257</v>
      </c>
      <c r="D147" s="566"/>
      <c r="E147" s="567"/>
      <c r="F147" s="589"/>
      <c r="G147" s="589"/>
      <c r="H147" s="567"/>
      <c r="I147" s="568">
        <f t="shared" si="52"/>
        <v>0</v>
      </c>
      <c r="J147" s="569">
        <f t="shared" si="53"/>
        <v>0</v>
      </c>
      <c r="K147" s="569">
        <f t="shared" si="56"/>
        <v>0</v>
      </c>
      <c r="L147" s="569">
        <f t="shared" si="56"/>
        <v>0</v>
      </c>
      <c r="M147" s="569">
        <f t="shared" si="56"/>
        <v>0</v>
      </c>
      <c r="N147" s="569">
        <f t="shared" si="56"/>
        <v>0</v>
      </c>
      <c r="O147" s="569">
        <f t="shared" si="56"/>
        <v>0</v>
      </c>
      <c r="P147" s="570">
        <f t="shared" si="56"/>
        <v>0</v>
      </c>
      <c r="Q147" s="521"/>
    </row>
    <row r="148" spans="2:17">
      <c r="B148" s="522"/>
      <c r="C148" s="479" t="s">
        <v>462</v>
      </c>
      <c r="D148" s="537"/>
      <c r="E148" s="520"/>
      <c r="F148" s="538"/>
      <c r="G148" s="538"/>
      <c r="H148" s="520"/>
      <c r="I148" s="473">
        <f>SUM(I127:I147)</f>
        <v>0</v>
      </c>
      <c r="J148" s="474">
        <f t="shared" ref="J148:O148" si="57">SUM(J127:J147)</f>
        <v>0</v>
      </c>
      <c r="K148" s="474">
        <f t="shared" si="57"/>
        <v>0</v>
      </c>
      <c r="L148" s="474">
        <f t="shared" si="57"/>
        <v>0</v>
      </c>
      <c r="M148" s="474">
        <f t="shared" si="57"/>
        <v>0</v>
      </c>
      <c r="N148" s="474">
        <f t="shared" si="57"/>
        <v>0</v>
      </c>
      <c r="O148" s="474">
        <f t="shared" si="57"/>
        <v>0</v>
      </c>
      <c r="P148" s="512">
        <f>SUM(P127:P147)</f>
        <v>0</v>
      </c>
      <c r="Q148" s="521"/>
    </row>
    <row r="149" spans="2:17" ht="7.5" customHeight="1">
      <c r="B149" s="522"/>
      <c r="C149" s="479"/>
      <c r="D149" s="537"/>
      <c r="E149" s="520"/>
      <c r="F149" s="538"/>
      <c r="G149" s="538"/>
      <c r="H149" s="520"/>
      <c r="I149" s="476"/>
      <c r="J149" s="477"/>
      <c r="K149" s="477"/>
      <c r="L149" s="477"/>
      <c r="M149" s="477"/>
      <c r="N149" s="477"/>
      <c r="O149" s="477"/>
      <c r="P149" s="478"/>
      <c r="Q149" s="521"/>
    </row>
    <row r="150" spans="2:17">
      <c r="B150" s="522"/>
      <c r="C150" s="590" t="s">
        <v>463</v>
      </c>
      <c r="D150" s="537"/>
      <c r="E150" s="520"/>
      <c r="F150" s="537"/>
      <c r="G150" s="537"/>
      <c r="H150" s="520"/>
      <c r="I150" s="560">
        <f>P69+($F69*P69)</f>
        <v>0</v>
      </c>
      <c r="J150" s="561">
        <f t="shared" ref="J150:P150" si="58">I150+(I150*$F69)</f>
        <v>0</v>
      </c>
      <c r="K150" s="561">
        <f t="shared" si="58"/>
        <v>0</v>
      </c>
      <c r="L150" s="561">
        <f t="shared" si="58"/>
        <v>0</v>
      </c>
      <c r="M150" s="561">
        <f t="shared" si="58"/>
        <v>0</v>
      </c>
      <c r="N150" s="561">
        <f t="shared" si="58"/>
        <v>0</v>
      </c>
      <c r="O150" s="561">
        <f t="shared" si="58"/>
        <v>0</v>
      </c>
      <c r="P150" s="562">
        <f t="shared" si="58"/>
        <v>0</v>
      </c>
      <c r="Q150" s="521"/>
    </row>
    <row r="151" spans="2:17">
      <c r="B151" s="522"/>
      <c r="C151" s="574" t="s">
        <v>464</v>
      </c>
      <c r="D151" s="566"/>
      <c r="E151" s="567"/>
      <c r="F151" s="566"/>
      <c r="G151" s="566"/>
      <c r="H151" s="567"/>
      <c r="I151" s="568">
        <f>P70+($F70*P70)</f>
        <v>0</v>
      </c>
      <c r="J151" s="569">
        <f t="shared" ref="J151:P151" si="59">I151+(I151*$F70)</f>
        <v>0</v>
      </c>
      <c r="K151" s="569">
        <f t="shared" si="59"/>
        <v>0</v>
      </c>
      <c r="L151" s="569">
        <f t="shared" si="59"/>
        <v>0</v>
      </c>
      <c r="M151" s="569">
        <f t="shared" si="59"/>
        <v>0</v>
      </c>
      <c r="N151" s="569">
        <f t="shared" si="59"/>
        <v>0</v>
      </c>
      <c r="O151" s="569">
        <f t="shared" si="59"/>
        <v>0</v>
      </c>
      <c r="P151" s="570">
        <f t="shared" si="59"/>
        <v>0</v>
      </c>
      <c r="Q151" s="521"/>
    </row>
    <row r="152" spans="2:17">
      <c r="B152" s="522"/>
      <c r="C152" s="479" t="s">
        <v>465</v>
      </c>
      <c r="D152" s="537"/>
      <c r="E152" s="537"/>
      <c r="F152" s="537"/>
      <c r="G152" s="537"/>
      <c r="H152" s="520"/>
      <c r="I152" s="473">
        <f>SUM(I150:I151)</f>
        <v>0</v>
      </c>
      <c r="J152" s="474">
        <f t="shared" ref="J152:P152" si="60">SUM(J150:J151)</f>
        <v>0</v>
      </c>
      <c r="K152" s="474">
        <f t="shared" si="60"/>
        <v>0</v>
      </c>
      <c r="L152" s="474">
        <f t="shared" si="60"/>
        <v>0</v>
      </c>
      <c r="M152" s="474">
        <f t="shared" si="60"/>
        <v>0</v>
      </c>
      <c r="N152" s="474">
        <f t="shared" si="60"/>
        <v>0</v>
      </c>
      <c r="O152" s="474">
        <f t="shared" si="60"/>
        <v>0</v>
      </c>
      <c r="P152" s="475">
        <f t="shared" si="60"/>
        <v>0</v>
      </c>
      <c r="Q152" s="521"/>
    </row>
    <row r="153" spans="2:17" ht="7.5" customHeight="1">
      <c r="B153" s="522"/>
      <c r="C153" s="479"/>
      <c r="D153" s="537"/>
      <c r="E153" s="537"/>
      <c r="F153" s="537"/>
      <c r="G153" s="537"/>
      <c r="H153" s="520"/>
      <c r="I153" s="476"/>
      <c r="J153" s="477"/>
      <c r="K153" s="477"/>
      <c r="L153" s="477"/>
      <c r="M153" s="477"/>
      <c r="N153" s="477"/>
      <c r="O153" s="477"/>
      <c r="P153" s="478"/>
      <c r="Q153" s="521"/>
    </row>
    <row r="154" spans="2:17">
      <c r="B154" s="522"/>
      <c r="C154" s="479" t="s">
        <v>466</v>
      </c>
      <c r="D154" s="537"/>
      <c r="E154" s="342"/>
      <c r="F154" s="537"/>
      <c r="G154" s="537"/>
      <c r="H154" s="520"/>
      <c r="I154" s="591">
        <f t="shared" ref="I154" si="61">P73+($F73*P73)</f>
        <v>0</v>
      </c>
      <c r="J154" s="592">
        <f t="shared" ref="J154:P154" si="62">I154+(I154*$F73)</f>
        <v>0</v>
      </c>
      <c r="K154" s="592">
        <f t="shared" si="62"/>
        <v>0</v>
      </c>
      <c r="L154" s="592">
        <f t="shared" si="62"/>
        <v>0</v>
      </c>
      <c r="M154" s="592">
        <f t="shared" si="62"/>
        <v>0</v>
      </c>
      <c r="N154" s="592">
        <f t="shared" si="62"/>
        <v>0</v>
      </c>
      <c r="O154" s="592">
        <f t="shared" si="62"/>
        <v>0</v>
      </c>
      <c r="P154" s="593">
        <f t="shared" si="62"/>
        <v>0</v>
      </c>
      <c r="Q154" s="521"/>
    </row>
    <row r="155" spans="2:17" ht="7.5" customHeight="1">
      <c r="B155" s="522"/>
      <c r="C155" s="479"/>
      <c r="D155" s="537"/>
      <c r="E155" s="342"/>
      <c r="F155" s="537"/>
      <c r="G155" s="537"/>
      <c r="H155" s="520"/>
      <c r="I155" s="476"/>
      <c r="J155" s="477"/>
      <c r="K155" s="477"/>
      <c r="L155" s="477"/>
      <c r="M155" s="477"/>
      <c r="N155" s="477"/>
      <c r="O155" s="477"/>
      <c r="P155" s="478"/>
      <c r="Q155" s="521"/>
    </row>
    <row r="156" spans="2:17" ht="15" thickBot="1">
      <c r="B156" s="522"/>
      <c r="C156" s="578" t="s">
        <v>467</v>
      </c>
      <c r="D156" s="540"/>
      <c r="E156" s="540"/>
      <c r="F156" s="540"/>
      <c r="G156" s="540"/>
      <c r="H156" s="540"/>
      <c r="I156" s="1698">
        <f>P75+($F75*P75)</f>
        <v>0</v>
      </c>
      <c r="J156" s="1699">
        <f>I156+(I156*$F75)</f>
        <v>0</v>
      </c>
      <c r="K156" s="1699">
        <f t="shared" ref="K156:O156" si="63">J156+(J156*$F75)</f>
        <v>0</v>
      </c>
      <c r="L156" s="1699">
        <f t="shared" si="63"/>
        <v>0</v>
      </c>
      <c r="M156" s="1699">
        <f t="shared" si="63"/>
        <v>0</v>
      </c>
      <c r="N156" s="1699">
        <f t="shared" si="63"/>
        <v>0</v>
      </c>
      <c r="O156" s="1699">
        <f t="shared" si="63"/>
        <v>0</v>
      </c>
      <c r="P156" s="1700">
        <f>O156+(O156*$F75)</f>
        <v>0</v>
      </c>
      <c r="Q156" s="521"/>
    </row>
    <row r="157" spans="2:17" ht="15.5" thickTop="1" thickBot="1">
      <c r="B157" s="522"/>
      <c r="C157" s="545" t="s">
        <v>468</v>
      </c>
      <c r="D157" s="537"/>
      <c r="E157" s="520"/>
      <c r="F157" s="537"/>
      <c r="G157" s="537"/>
      <c r="H157" s="580"/>
      <c r="I157" s="481">
        <f>I148+I152+I154+I156</f>
        <v>0</v>
      </c>
      <c r="J157" s="482">
        <f t="shared" ref="J157:P157" si="64">J148+J152+J154+J156</f>
        <v>0</v>
      </c>
      <c r="K157" s="482">
        <f t="shared" si="64"/>
        <v>0</v>
      </c>
      <c r="L157" s="482">
        <f t="shared" si="64"/>
        <v>0</v>
      </c>
      <c r="M157" s="482">
        <f t="shared" si="64"/>
        <v>0</v>
      </c>
      <c r="N157" s="482">
        <f t="shared" si="64"/>
        <v>0</v>
      </c>
      <c r="O157" s="482">
        <f t="shared" si="64"/>
        <v>0</v>
      </c>
      <c r="P157" s="483">
        <f t="shared" si="64"/>
        <v>0</v>
      </c>
      <c r="Q157" s="521"/>
    </row>
    <row r="158" spans="2:17" ht="7.5" customHeight="1" thickBot="1">
      <c r="B158" s="522"/>
      <c r="C158" s="537"/>
      <c r="D158" s="537"/>
      <c r="E158" s="537"/>
      <c r="F158" s="537"/>
      <c r="G158" s="537"/>
      <c r="H158" s="537"/>
      <c r="I158" s="581"/>
      <c r="J158" s="581"/>
      <c r="K158" s="581"/>
      <c r="L158" s="581"/>
      <c r="M158" s="581"/>
      <c r="N158" s="581"/>
      <c r="O158" s="581"/>
      <c r="P158" s="581"/>
      <c r="Q158" s="521"/>
    </row>
    <row r="159" spans="2:17" ht="15" thickBot="1">
      <c r="B159" s="522"/>
      <c r="C159" s="545" t="s">
        <v>469</v>
      </c>
      <c r="D159" s="537"/>
      <c r="E159" s="537"/>
      <c r="F159" s="537"/>
      <c r="G159" s="537"/>
      <c r="H159" s="537"/>
      <c r="I159" s="484">
        <f>I123-I157</f>
        <v>0</v>
      </c>
      <c r="J159" s="485">
        <f>J123-J157</f>
        <v>0</v>
      </c>
      <c r="K159" s="485">
        <f t="shared" ref="K159:P159" si="65">K123-K157</f>
        <v>0</v>
      </c>
      <c r="L159" s="485">
        <f t="shared" si="65"/>
        <v>0</v>
      </c>
      <c r="M159" s="485">
        <f t="shared" si="65"/>
        <v>0</v>
      </c>
      <c r="N159" s="485">
        <f t="shared" si="65"/>
        <v>0</v>
      </c>
      <c r="O159" s="485">
        <f t="shared" si="65"/>
        <v>0</v>
      </c>
      <c r="P159" s="486">
        <f t="shared" si="65"/>
        <v>0</v>
      </c>
      <c r="Q159" s="521"/>
    </row>
    <row r="160" spans="2:17">
      <c r="B160" s="397"/>
      <c r="C160" s="357"/>
      <c r="D160" s="357"/>
      <c r="E160" s="357"/>
      <c r="F160" s="357"/>
      <c r="G160" s="357"/>
      <c r="H160" s="357"/>
      <c r="I160" s="357"/>
      <c r="J160" s="357"/>
      <c r="K160" s="357"/>
      <c r="L160" s="357"/>
      <c r="M160" s="357"/>
      <c r="N160" s="357"/>
      <c r="O160" s="357"/>
      <c r="P160" s="357"/>
      <c r="Q160" s="358"/>
    </row>
    <row r="161" spans="2:17" ht="15" thickBot="1">
      <c r="B161" s="397"/>
      <c r="C161" s="2062" t="s">
        <v>470</v>
      </c>
      <c r="D161" s="2062"/>
      <c r="E161" s="2062"/>
      <c r="F161" s="487"/>
      <c r="G161" s="487"/>
      <c r="H161" s="487"/>
      <c r="I161" s="487"/>
      <c r="J161" s="487"/>
      <c r="K161" s="487"/>
      <c r="L161" s="487"/>
      <c r="M161" s="1371"/>
      <c r="N161" s="1371"/>
      <c r="O161" s="1371"/>
      <c r="P161" s="1371"/>
      <c r="Q161" s="358"/>
    </row>
    <row r="162" spans="2:17" ht="15" thickBot="1">
      <c r="B162" s="397"/>
      <c r="C162" s="594" t="s">
        <v>471</v>
      </c>
      <c r="D162" s="529"/>
      <c r="E162" s="1225"/>
      <c r="F162" s="1225"/>
      <c r="G162" s="1225"/>
      <c r="H162" s="1225"/>
      <c r="I162" s="449" t="s">
        <v>486</v>
      </c>
      <c r="J162" s="513" t="s">
        <v>487</v>
      </c>
      <c r="K162" s="514" t="s">
        <v>488</v>
      </c>
      <c r="L162" s="514" t="s">
        <v>489</v>
      </c>
      <c r="M162" s="514" t="s">
        <v>490</v>
      </c>
      <c r="N162" s="514" t="s">
        <v>491</v>
      </c>
      <c r="O162" s="514" t="s">
        <v>492</v>
      </c>
      <c r="P162" s="515" t="s">
        <v>493</v>
      </c>
      <c r="Q162" s="358"/>
    </row>
    <row r="163" spans="2:17">
      <c r="B163" s="397"/>
      <c r="C163" s="2098" t="str">
        <f>IF(C82="Lender 1","",C82)</f>
        <v/>
      </c>
      <c r="D163" s="2099"/>
      <c r="E163" s="2099"/>
      <c r="F163" s="2099"/>
      <c r="G163" s="2099"/>
      <c r="H163" s="2100"/>
      <c r="I163" s="1701">
        <v>0</v>
      </c>
      <c r="J163" s="1722">
        <v>0</v>
      </c>
      <c r="K163" s="1722">
        <v>0</v>
      </c>
      <c r="L163" s="1722">
        <v>0</v>
      </c>
      <c r="M163" s="1722">
        <v>0</v>
      </c>
      <c r="N163" s="1722">
        <v>0</v>
      </c>
      <c r="O163" s="1722">
        <v>0</v>
      </c>
      <c r="P163" s="1723">
        <v>0</v>
      </c>
      <c r="Q163" s="358"/>
    </row>
    <row r="164" spans="2:17">
      <c r="B164" s="397"/>
      <c r="C164" s="2095" t="str">
        <f>IF(C83="Lender 2","",C83)</f>
        <v/>
      </c>
      <c r="D164" s="2096"/>
      <c r="E164" s="2096"/>
      <c r="F164" s="2096"/>
      <c r="G164" s="2096"/>
      <c r="H164" s="2097"/>
      <c r="I164" s="1704">
        <v>0</v>
      </c>
      <c r="J164" s="1724">
        <v>0</v>
      </c>
      <c r="K164" s="1724">
        <v>0</v>
      </c>
      <c r="L164" s="1724">
        <v>0</v>
      </c>
      <c r="M164" s="1724">
        <v>0</v>
      </c>
      <c r="N164" s="1724">
        <v>0</v>
      </c>
      <c r="O164" s="1724">
        <v>0</v>
      </c>
      <c r="P164" s="1725">
        <v>0</v>
      </c>
      <c r="Q164" s="358"/>
    </row>
    <row r="165" spans="2:17" ht="15" thickBot="1">
      <c r="B165" s="397"/>
      <c r="C165" s="2092" t="s">
        <v>475</v>
      </c>
      <c r="D165" s="2093"/>
      <c r="E165" s="2093"/>
      <c r="F165" s="2093"/>
      <c r="G165" s="2093"/>
      <c r="H165" s="2094"/>
      <c r="I165" s="1707">
        <v>0</v>
      </c>
      <c r="J165" s="1726">
        <v>0</v>
      </c>
      <c r="K165" s="1726">
        <v>0</v>
      </c>
      <c r="L165" s="1726">
        <v>0</v>
      </c>
      <c r="M165" s="1726">
        <v>0</v>
      </c>
      <c r="N165" s="1726">
        <v>0</v>
      </c>
      <c r="O165" s="1726">
        <v>0</v>
      </c>
      <c r="P165" s="1727">
        <v>0</v>
      </c>
      <c r="Q165" s="358"/>
    </row>
    <row r="166" spans="2:17" ht="15" thickTop="1">
      <c r="B166" s="397"/>
      <c r="C166" s="1225"/>
      <c r="D166" s="1225"/>
      <c r="E166" s="1372"/>
      <c r="F166" s="1373"/>
      <c r="G166" s="1373"/>
      <c r="H166" s="1374" t="s">
        <v>476</v>
      </c>
      <c r="I166" s="488">
        <f>SUM(I163:I165)</f>
        <v>0</v>
      </c>
      <c r="J166" s="489">
        <f t="shared" ref="J166:P166" si="66">SUM(J163:J165)</f>
        <v>0</v>
      </c>
      <c r="K166" s="489">
        <f t="shared" si="66"/>
        <v>0</v>
      </c>
      <c r="L166" s="489">
        <f t="shared" si="66"/>
        <v>0</v>
      </c>
      <c r="M166" s="489">
        <f t="shared" si="66"/>
        <v>0</v>
      </c>
      <c r="N166" s="489">
        <f t="shared" si="66"/>
        <v>0</v>
      </c>
      <c r="O166" s="489">
        <f t="shared" si="66"/>
        <v>0</v>
      </c>
      <c r="P166" s="490">
        <f t="shared" si="66"/>
        <v>0</v>
      </c>
      <c r="Q166" s="358"/>
    </row>
    <row r="167" spans="2:17">
      <c r="B167" s="397"/>
      <c r="C167" s="1225"/>
      <c r="D167" s="1225"/>
      <c r="E167" s="1225"/>
      <c r="F167" s="803"/>
      <c r="G167" s="803"/>
      <c r="H167" s="803" t="s">
        <v>477</v>
      </c>
      <c r="I167" s="746" t="str">
        <f>IFERROR(I159/I166,"$0 ")</f>
        <v xml:space="preserve">$0 </v>
      </c>
      <c r="J167" s="741" t="str">
        <f t="shared" ref="J167" si="67">IFERROR(J159/J166,"$0 ")</f>
        <v xml:space="preserve">$0 </v>
      </c>
      <c r="K167" s="741" t="str">
        <f t="shared" ref="K167" si="68">IFERROR(K159/K166,"$0 ")</f>
        <v xml:space="preserve">$0 </v>
      </c>
      <c r="L167" s="741" t="str">
        <f t="shared" ref="L167" si="69">IFERROR(L159/L166,"$0 ")</f>
        <v xml:space="preserve">$0 </v>
      </c>
      <c r="M167" s="741" t="str">
        <f t="shared" ref="M167" si="70">IFERROR(M159/M166,"$0 ")</f>
        <v xml:space="preserve">$0 </v>
      </c>
      <c r="N167" s="741" t="str">
        <f t="shared" ref="N167" si="71">IFERROR(N159/N166,"$0 ")</f>
        <v xml:space="preserve">$0 </v>
      </c>
      <c r="O167" s="741" t="str">
        <f t="shared" ref="O167" si="72">IFERROR(O159/O166,"$0 ")</f>
        <v xml:space="preserve">$0 </v>
      </c>
      <c r="P167" s="742" t="str">
        <f>IFERROR(P159/P166,"$0 ")</f>
        <v xml:space="preserve">$0 </v>
      </c>
      <c r="Q167" s="358"/>
    </row>
    <row r="168" spans="2:17" ht="15" thickBot="1">
      <c r="B168" s="397"/>
      <c r="C168" s="1225"/>
      <c r="D168" s="1225"/>
      <c r="E168" s="2080" t="s">
        <v>478</v>
      </c>
      <c r="F168" s="2080"/>
      <c r="G168" s="2080"/>
      <c r="H168" s="2081"/>
      <c r="I168" s="491">
        <f>I159-I166</f>
        <v>0</v>
      </c>
      <c r="J168" s="492">
        <f t="shared" ref="J168:P168" si="73">J159-J166</f>
        <v>0</v>
      </c>
      <c r="K168" s="492">
        <f t="shared" si="73"/>
        <v>0</v>
      </c>
      <c r="L168" s="492">
        <f t="shared" si="73"/>
        <v>0</v>
      </c>
      <c r="M168" s="492">
        <f t="shared" si="73"/>
        <v>0</v>
      </c>
      <c r="N168" s="492">
        <f t="shared" si="73"/>
        <v>0</v>
      </c>
      <c r="O168" s="492">
        <f t="shared" si="73"/>
        <v>0</v>
      </c>
      <c r="P168" s="493">
        <f t="shared" si="73"/>
        <v>0</v>
      </c>
      <c r="Q168" s="358"/>
    </row>
    <row r="169" spans="2:17" ht="15" thickBot="1">
      <c r="B169" s="397"/>
      <c r="C169" s="1225"/>
      <c r="D169" s="1225"/>
      <c r="E169" s="1225"/>
      <c r="F169" s="1225"/>
      <c r="G169" s="1225"/>
      <c r="H169" s="1225"/>
      <c r="I169" s="1225"/>
      <c r="J169" s="1225"/>
      <c r="K169" s="1225"/>
      <c r="L169" s="1225"/>
      <c r="M169" s="1225"/>
      <c r="N169" s="1225"/>
      <c r="O169" s="1225"/>
      <c r="P169" s="1225"/>
      <c r="Q169" s="358"/>
    </row>
    <row r="170" spans="2:17" ht="15" thickBot="1">
      <c r="B170" s="397"/>
      <c r="C170" s="594" t="s">
        <v>479</v>
      </c>
      <c r="D170" s="1225"/>
      <c r="E170" s="1225"/>
      <c r="F170" s="1225"/>
      <c r="G170" s="1225"/>
      <c r="H170" s="1225"/>
      <c r="I170" s="449" t="s">
        <v>486</v>
      </c>
      <c r="J170" s="513" t="s">
        <v>487</v>
      </c>
      <c r="K170" s="514" t="s">
        <v>488</v>
      </c>
      <c r="L170" s="514" t="s">
        <v>489</v>
      </c>
      <c r="M170" s="514" t="s">
        <v>490</v>
      </c>
      <c r="N170" s="514" t="s">
        <v>491</v>
      </c>
      <c r="O170" s="514" t="s">
        <v>492</v>
      </c>
      <c r="P170" s="515" t="s">
        <v>493</v>
      </c>
      <c r="Q170" s="358"/>
    </row>
    <row r="171" spans="2:17">
      <c r="B171" s="397"/>
      <c r="C171" s="2103" t="str">
        <f>IF(C90="Lender 4","",C90)</f>
        <v/>
      </c>
      <c r="D171" s="2104"/>
      <c r="E171" s="2104"/>
      <c r="F171" s="2104"/>
      <c r="G171" s="2104"/>
      <c r="H171" s="2105"/>
      <c r="I171" s="1728">
        <v>0</v>
      </c>
      <c r="J171" s="1729">
        <v>0</v>
      </c>
      <c r="K171" s="1729">
        <v>0</v>
      </c>
      <c r="L171" s="1729">
        <v>0</v>
      </c>
      <c r="M171" s="1729">
        <v>0</v>
      </c>
      <c r="N171" s="1729">
        <v>0</v>
      </c>
      <c r="O171" s="1729">
        <v>0</v>
      </c>
      <c r="P171" s="1730">
        <v>0</v>
      </c>
      <c r="Q171" s="358"/>
    </row>
    <row r="172" spans="2:17">
      <c r="B172" s="397"/>
      <c r="C172" s="2089" t="str">
        <f>IF(C91="Lender 5","",C91)</f>
        <v/>
      </c>
      <c r="D172" s="2090"/>
      <c r="E172" s="2090"/>
      <c r="F172" s="2090"/>
      <c r="G172" s="2090"/>
      <c r="H172" s="2091"/>
      <c r="I172" s="1731">
        <v>0</v>
      </c>
      <c r="J172" s="1732">
        <v>0</v>
      </c>
      <c r="K172" s="1732">
        <v>0</v>
      </c>
      <c r="L172" s="1732">
        <v>0</v>
      </c>
      <c r="M172" s="1732">
        <v>0</v>
      </c>
      <c r="N172" s="1732">
        <v>0</v>
      </c>
      <c r="O172" s="1732">
        <v>0</v>
      </c>
      <c r="P172" s="1733">
        <v>0</v>
      </c>
      <c r="Q172" s="358"/>
    </row>
    <row r="173" spans="2:17">
      <c r="B173" s="397"/>
      <c r="C173" s="2089" t="str">
        <f>IF(C92="Lender 6","",C92)</f>
        <v/>
      </c>
      <c r="D173" s="2090"/>
      <c r="E173" s="2090"/>
      <c r="F173" s="2090"/>
      <c r="G173" s="2090"/>
      <c r="H173" s="2091"/>
      <c r="I173" s="1731">
        <v>0</v>
      </c>
      <c r="J173" s="1732">
        <v>0</v>
      </c>
      <c r="K173" s="1732">
        <v>0</v>
      </c>
      <c r="L173" s="1732">
        <v>0</v>
      </c>
      <c r="M173" s="1732">
        <v>0</v>
      </c>
      <c r="N173" s="1732">
        <v>0</v>
      </c>
      <c r="O173" s="1732">
        <v>0</v>
      </c>
      <c r="P173" s="1733">
        <v>0</v>
      </c>
      <c r="Q173" s="358"/>
    </row>
    <row r="174" spans="2:17" ht="15" thickBot="1">
      <c r="B174" s="397"/>
      <c r="C174" s="2092" t="s">
        <v>475</v>
      </c>
      <c r="D174" s="2093"/>
      <c r="E174" s="2093"/>
      <c r="F174" s="2093"/>
      <c r="G174" s="2093"/>
      <c r="H174" s="2094"/>
      <c r="I174" s="1734">
        <v>0</v>
      </c>
      <c r="J174" s="1735">
        <v>0</v>
      </c>
      <c r="K174" s="1735">
        <v>0</v>
      </c>
      <c r="L174" s="1735">
        <v>0</v>
      </c>
      <c r="M174" s="1735">
        <v>0</v>
      </c>
      <c r="N174" s="1735">
        <v>0</v>
      </c>
      <c r="O174" s="1735">
        <v>0</v>
      </c>
      <c r="P174" s="1736">
        <v>0</v>
      </c>
      <c r="Q174" s="358"/>
    </row>
    <row r="175" spans="2:17" ht="15.5" thickTop="1" thickBot="1">
      <c r="B175" s="397"/>
      <c r="C175" s="1386"/>
      <c r="D175" s="595"/>
      <c r="E175" s="2080" t="s">
        <v>483</v>
      </c>
      <c r="F175" s="2087"/>
      <c r="G175" s="2087"/>
      <c r="H175" s="2088"/>
      <c r="I175" s="494">
        <f>SUM(I171:I174)</f>
        <v>0</v>
      </c>
      <c r="J175" s="495">
        <f t="shared" ref="J175:P175" si="74">SUM(J171:J174)</f>
        <v>0</v>
      </c>
      <c r="K175" s="495">
        <f t="shared" si="74"/>
        <v>0</v>
      </c>
      <c r="L175" s="495">
        <f t="shared" si="74"/>
        <v>0</v>
      </c>
      <c r="M175" s="495">
        <f t="shared" si="74"/>
        <v>0</v>
      </c>
      <c r="N175" s="495">
        <f t="shared" si="74"/>
        <v>0</v>
      </c>
      <c r="O175" s="495">
        <f t="shared" si="74"/>
        <v>0</v>
      </c>
      <c r="P175" s="496">
        <f t="shared" si="74"/>
        <v>0</v>
      </c>
      <c r="Q175" s="358"/>
    </row>
    <row r="176" spans="2:17" ht="7.5" customHeight="1" thickBot="1">
      <c r="B176" s="397"/>
      <c r="C176" s="357"/>
      <c r="D176" s="803"/>
      <c r="E176" s="1225"/>
      <c r="F176" s="1225"/>
      <c r="G176" s="1225"/>
      <c r="H176" s="1225"/>
      <c r="I176" s="1225"/>
      <c r="J176" s="1225"/>
      <c r="K176" s="1225"/>
      <c r="L176" s="1225"/>
      <c r="M176" s="1225"/>
      <c r="N176" s="1225"/>
      <c r="O176" s="1225"/>
      <c r="P176" s="1225"/>
      <c r="Q176" s="358"/>
    </row>
    <row r="177" spans="2:17">
      <c r="B177" s="397"/>
      <c r="C177" s="357"/>
      <c r="D177" s="803"/>
      <c r="E177" s="2080" t="s">
        <v>484</v>
      </c>
      <c r="F177" s="2080"/>
      <c r="G177" s="2080"/>
      <c r="H177" s="2081"/>
      <c r="I177" s="743" t="str">
        <f>IFERROR(I159/(I166+I175),"$0 ")</f>
        <v xml:space="preserve">$0 </v>
      </c>
      <c r="J177" s="744" t="str">
        <f t="shared" ref="J177:P177" si="75">IFERROR(J159/(J166+J175),"$0 ")</f>
        <v xml:space="preserve">$0 </v>
      </c>
      <c r="K177" s="744" t="str">
        <f t="shared" si="75"/>
        <v xml:space="preserve">$0 </v>
      </c>
      <c r="L177" s="744" t="str">
        <f t="shared" si="75"/>
        <v xml:space="preserve">$0 </v>
      </c>
      <c r="M177" s="744" t="str">
        <f t="shared" si="75"/>
        <v xml:space="preserve">$0 </v>
      </c>
      <c r="N177" s="744" t="str">
        <f t="shared" si="75"/>
        <v xml:space="preserve">$0 </v>
      </c>
      <c r="O177" s="744" t="str">
        <f t="shared" si="75"/>
        <v xml:space="preserve">$0 </v>
      </c>
      <c r="P177" s="745" t="str">
        <f t="shared" si="75"/>
        <v xml:space="preserve">$0 </v>
      </c>
      <c r="Q177" s="358"/>
    </row>
    <row r="178" spans="2:17" ht="15" thickBot="1">
      <c r="B178" s="397"/>
      <c r="C178" s="821"/>
      <c r="D178" s="803"/>
      <c r="E178" s="2080" t="s">
        <v>485</v>
      </c>
      <c r="F178" s="2085"/>
      <c r="G178" s="2085"/>
      <c r="H178" s="2086"/>
      <c r="I178" s="1376">
        <f>I168-I175</f>
        <v>0</v>
      </c>
      <c r="J178" s="1378">
        <f t="shared" ref="J178:O178" si="76">J168-J175</f>
        <v>0</v>
      </c>
      <c r="K178" s="1378">
        <f t="shared" si="76"/>
        <v>0</v>
      </c>
      <c r="L178" s="1378">
        <f t="shared" si="76"/>
        <v>0</v>
      </c>
      <c r="M178" s="1378">
        <f t="shared" si="76"/>
        <v>0</v>
      </c>
      <c r="N178" s="1378">
        <f t="shared" si="76"/>
        <v>0</v>
      </c>
      <c r="O178" s="1378">
        <f t="shared" si="76"/>
        <v>0</v>
      </c>
      <c r="P178" s="1379">
        <f>P168-P175</f>
        <v>0</v>
      </c>
      <c r="Q178" s="358"/>
    </row>
    <row r="179" spans="2:17" ht="9" customHeight="1" thickBot="1">
      <c r="B179" s="1387"/>
      <c r="C179" s="707"/>
      <c r="D179" s="707"/>
      <c r="E179" s="707"/>
      <c r="F179" s="707"/>
      <c r="G179" s="707"/>
      <c r="H179" s="707"/>
      <c r="I179" s="707"/>
      <c r="J179" s="707"/>
      <c r="K179" s="707"/>
      <c r="L179" s="707"/>
      <c r="M179" s="707"/>
      <c r="N179" s="707"/>
      <c r="O179" s="707"/>
      <c r="P179" s="707"/>
      <c r="Q179" s="1388"/>
    </row>
  </sheetData>
  <sheetProtection password="9F6B" sheet="1" objects="1" scenarios="1" formatCells="0" formatColumns="0" formatRows="0"/>
  <customSheetViews>
    <customSheetView guid="{1A40067C-0AC1-4C99-AB38-50E48336F373}" showGridLines="0" topLeftCell="A58">
      <selection activeCell="R16" sqref="R16"/>
      <rowBreaks count="1" manualBreakCount="1">
        <brk id="98" min="1" max="16" man="1"/>
      </rowBreaks>
      <pageMargins left="0.7" right="0.7" top="0.75" bottom="0.75" header="0.3" footer="0.3"/>
      <pageSetup scale="59" fitToHeight="2" orientation="portrait" r:id="rId1"/>
      <headerFooter>
        <oddFooter>&amp;LForm 8E
Operating Pro Forma&amp;CCFA Forms&amp;REdition: 2015
Version: 1.1</oddFooter>
      </headerFooter>
    </customSheetView>
  </customSheetViews>
  <mergeCells count="38">
    <mergeCell ref="E178:H178"/>
    <mergeCell ref="E175:H175"/>
    <mergeCell ref="E168:H168"/>
    <mergeCell ref="F97:I97"/>
    <mergeCell ref="C173:H173"/>
    <mergeCell ref="C174:H174"/>
    <mergeCell ref="C164:H164"/>
    <mergeCell ref="C165:H165"/>
    <mergeCell ref="C161:E161"/>
    <mergeCell ref="C163:H163"/>
    <mergeCell ref="D112:F112"/>
    <mergeCell ref="D113:F113"/>
    <mergeCell ref="C171:H171"/>
    <mergeCell ref="C172:H172"/>
    <mergeCell ref="C100:P100"/>
    <mergeCell ref="H90:I90"/>
    <mergeCell ref="E177:H177"/>
    <mergeCell ref="H91:I91"/>
    <mergeCell ref="H93:I93"/>
    <mergeCell ref="F94:I94"/>
    <mergeCell ref="F96:I96"/>
    <mergeCell ref="H92:I92"/>
    <mergeCell ref="C90:G90"/>
    <mergeCell ref="C91:G91"/>
    <mergeCell ref="C92:G92"/>
    <mergeCell ref="C93:G93"/>
    <mergeCell ref="H83:I83"/>
    <mergeCell ref="C82:G82"/>
    <mergeCell ref="C83:G83"/>
    <mergeCell ref="H84:I84"/>
    <mergeCell ref="H89:I89"/>
    <mergeCell ref="C84:G84"/>
    <mergeCell ref="F87:I87"/>
    <mergeCell ref="D31:F31"/>
    <mergeCell ref="D32:F32"/>
    <mergeCell ref="C80:E80"/>
    <mergeCell ref="H81:I81"/>
    <mergeCell ref="H82:I82"/>
  </mergeCells>
  <conditionalFormatting sqref="N21">
    <cfRule type="cellIs" dxfId="21" priority="2" operator="equal">
      <formula>"X"</formula>
    </cfRule>
  </conditionalFormatting>
  <conditionalFormatting sqref="M21">
    <cfRule type="expression" dxfId="20" priority="1">
      <formula>$N$21&lt;&gt;""</formula>
    </cfRule>
  </conditionalFormatting>
  <dataValidations disablePrompts="1" count="1">
    <dataValidation type="list" allowBlank="1" showInputMessage="1" showErrorMessage="1" sqref="N21">
      <formula1>"X"</formula1>
    </dataValidation>
  </dataValidations>
  <pageMargins left="0.7" right="0.7" top="0.75" bottom="0.75" header="0.3" footer="0.3"/>
  <pageSetup scale="59" fitToHeight="2" orientation="portrait" r:id="rId2"/>
  <headerFooter>
    <oddFooter>&amp;LForm 8E
Operating Pro Forma&amp;CCFA Forms&amp;REdition: 2015
Version: 1.1</oddFooter>
  </headerFooter>
  <rowBreaks count="1" manualBreakCount="1">
    <brk id="98" min="1" max="16" man="1"/>
  </rowBreaks>
  <drawing r:id="rId3"/>
</worksheet>
</file>

<file path=xl/worksheets/sheet18.xml><?xml version="1.0" encoding="utf-8"?>
<worksheet xmlns="http://schemas.openxmlformats.org/spreadsheetml/2006/main" xmlns:r="http://schemas.openxmlformats.org/officeDocument/2006/relationships">
  <dimension ref="B7:Q169"/>
  <sheetViews>
    <sheetView showGridLines="0" zoomScaleNormal="100" workbookViewId="0">
      <selection activeCell="S15" sqref="S15"/>
    </sheetView>
  </sheetViews>
  <sheetFormatPr defaultColWidth="9.1796875" defaultRowHeight="14.5"/>
  <cols>
    <col min="1" max="2" width="1.7265625" style="855" customWidth="1"/>
    <col min="3" max="3" width="14.26953125" style="855" customWidth="1"/>
    <col min="4" max="4" width="9.1796875" style="855" customWidth="1"/>
    <col min="5" max="6" width="9.1796875" style="855"/>
    <col min="7" max="7" width="1.453125" style="855" customWidth="1"/>
    <col min="8" max="16" width="9.1796875" style="855"/>
    <col min="17" max="17" width="1.7265625" style="855" customWidth="1"/>
    <col min="18" max="16384" width="9.1796875" style="855"/>
  </cols>
  <sheetData>
    <row r="7" spans="2:17" ht="15" thickBot="1"/>
    <row r="8" spans="2:17" ht="9" customHeight="1">
      <c r="B8" s="516"/>
      <c r="C8" s="517"/>
      <c r="D8" s="517"/>
      <c r="E8" s="517"/>
      <c r="F8" s="517"/>
      <c r="G8" s="517"/>
      <c r="H8" s="517"/>
      <c r="I8" s="517"/>
      <c r="J8" s="517"/>
      <c r="K8" s="517"/>
      <c r="L8" s="517"/>
      <c r="M8" s="517"/>
      <c r="N8" s="517"/>
      <c r="O8" s="517"/>
      <c r="P8" s="517"/>
      <c r="Q8" s="518"/>
    </row>
    <row r="9" spans="2:17" ht="18.5">
      <c r="B9" s="519"/>
      <c r="C9" s="1900" t="s">
        <v>1391</v>
      </c>
      <c r="D9" s="1900"/>
      <c r="E9" s="1900"/>
      <c r="F9" s="1900"/>
      <c r="G9" s="1900"/>
      <c r="H9" s="1900"/>
      <c r="I9" s="1900"/>
      <c r="J9" s="1900"/>
      <c r="K9" s="1900"/>
      <c r="L9" s="1900"/>
      <c r="M9" s="1900"/>
      <c r="N9" s="1900"/>
      <c r="O9" s="1900"/>
      <c r="P9" s="1900"/>
      <c r="Q9" s="521"/>
    </row>
    <row r="10" spans="2:17">
      <c r="B10" s="519"/>
      <c r="C10" s="520"/>
      <c r="D10" s="520"/>
      <c r="E10" s="520"/>
      <c r="F10" s="520"/>
      <c r="G10" s="520"/>
      <c r="H10" s="520"/>
      <c r="I10" s="520"/>
      <c r="J10" s="520"/>
      <c r="K10" s="520"/>
      <c r="L10" s="520"/>
      <c r="M10" s="520"/>
      <c r="N10" s="520"/>
      <c r="O10" s="520"/>
      <c r="P10" s="520"/>
      <c r="Q10" s="521"/>
    </row>
    <row r="11" spans="2:17">
      <c r="B11" s="519"/>
      <c r="C11" s="1140" t="s">
        <v>63</v>
      </c>
      <c r="D11" s="1139" t="str">
        <f>IF('1A'!G5="","Enter Project Name on Form 1A",'1A'!G5)</f>
        <v>Enter Project Name on Form 1A</v>
      </c>
      <c r="E11" s="1139"/>
      <c r="F11" s="1139"/>
      <c r="G11" s="1139"/>
      <c r="H11" s="1139"/>
      <c r="I11" s="1139"/>
      <c r="J11" s="1139"/>
      <c r="K11" s="1225"/>
      <c r="L11" s="1225"/>
      <c r="M11" s="1225"/>
      <c r="N11" s="1140"/>
      <c r="O11" s="1140"/>
      <c r="P11" s="1140"/>
      <c r="Q11" s="521"/>
    </row>
    <row r="12" spans="2:17" ht="3.75" customHeight="1">
      <c r="B12" s="519"/>
      <c r="C12" s="1140"/>
      <c r="D12" s="1140"/>
      <c r="E12" s="1140"/>
      <c r="F12" s="1140"/>
      <c r="G12" s="1140"/>
      <c r="H12" s="1140"/>
      <c r="I12" s="1140"/>
      <c r="J12" s="1225"/>
      <c r="K12" s="1225"/>
      <c r="L12" s="1225"/>
      <c r="M12" s="1225"/>
      <c r="N12" s="1140"/>
      <c r="O12" s="1140"/>
      <c r="P12" s="1140"/>
      <c r="Q12" s="521"/>
    </row>
    <row r="13" spans="2:17">
      <c r="B13" s="522"/>
      <c r="C13" s="1140" t="s">
        <v>417</v>
      </c>
      <c r="D13" s="1344"/>
      <c r="E13" s="523"/>
      <c r="F13" s="523"/>
      <c r="G13" s="523"/>
      <c r="H13" s="523"/>
      <c r="I13" s="523"/>
      <c r="J13" s="524"/>
      <c r="K13" s="524"/>
      <c r="L13" s="524"/>
      <c r="M13" s="524"/>
      <c r="N13" s="524"/>
      <c r="O13" s="525"/>
      <c r="P13" s="524"/>
      <c r="Q13" s="526"/>
    </row>
    <row r="14" spans="2:17" ht="7.5" customHeight="1">
      <c r="B14" s="522"/>
      <c r="C14" s="527"/>
      <c r="D14" s="524"/>
      <c r="E14" s="523"/>
      <c r="F14" s="523"/>
      <c r="G14" s="523"/>
      <c r="H14" s="523"/>
      <c r="I14" s="523"/>
      <c r="J14" s="524"/>
      <c r="K14" s="524"/>
      <c r="L14" s="524"/>
      <c r="M14" s="524"/>
      <c r="N14" s="524"/>
      <c r="O14" s="525"/>
      <c r="P14" s="524"/>
      <c r="Q14" s="526"/>
    </row>
    <row r="15" spans="2:17" ht="15" thickBot="1">
      <c r="B15" s="528"/>
      <c r="C15" s="597" t="s">
        <v>418</v>
      </c>
      <c r="D15" s="446"/>
      <c r="E15" s="447"/>
      <c r="F15" s="447"/>
      <c r="G15" s="447"/>
      <c r="H15" s="447"/>
      <c r="I15" s="447"/>
      <c r="J15" s="446"/>
      <c r="K15" s="446"/>
      <c r="L15" s="446"/>
      <c r="M15" s="446"/>
      <c r="N15" s="446"/>
      <c r="O15" s="448"/>
      <c r="P15" s="446"/>
      <c r="Q15" s="530"/>
    </row>
    <row r="16" spans="2:17" ht="15" thickBot="1">
      <c r="B16" s="397"/>
      <c r="C16" s="1225"/>
      <c r="D16" s="520"/>
      <c r="E16" s="1225"/>
      <c r="F16" s="1225"/>
      <c r="G16" s="1225"/>
      <c r="H16" s="1225"/>
      <c r="I16" s="1225"/>
      <c r="J16" s="449" t="s">
        <v>419</v>
      </c>
      <c r="K16" s="450" t="s">
        <v>420</v>
      </c>
      <c r="L16" s="450" t="s">
        <v>421</v>
      </c>
      <c r="M16" s="450" t="s">
        <v>422</v>
      </c>
      <c r="N16" s="450" t="s">
        <v>423</v>
      </c>
      <c r="O16" s="450" t="s">
        <v>424</v>
      </c>
      <c r="P16" s="451" t="s">
        <v>425</v>
      </c>
      <c r="Q16" s="358"/>
    </row>
    <row r="17" spans="2:17" ht="15" thickBot="1">
      <c r="B17" s="397"/>
      <c r="C17" s="529" t="s">
        <v>426</v>
      </c>
      <c r="D17" s="357"/>
      <c r="E17" s="1225"/>
      <c r="F17" s="1225"/>
      <c r="G17" s="1225"/>
      <c r="H17" s="452" t="s">
        <v>427</v>
      </c>
      <c r="I17" s="1225"/>
      <c r="J17" s="453"/>
      <c r="K17" s="454"/>
      <c r="L17" s="454"/>
      <c r="M17" s="454"/>
      <c r="N17" s="454"/>
      <c r="O17" s="454"/>
      <c r="P17" s="455"/>
      <c r="Q17" s="358"/>
    </row>
    <row r="18" spans="2:17">
      <c r="B18" s="397"/>
      <c r="C18" s="531" t="s">
        <v>428</v>
      </c>
      <c r="D18" s="1345"/>
      <c r="E18" s="1345"/>
      <c r="F18" s="1345"/>
      <c r="G18" s="1346"/>
      <c r="H18" s="1682">
        <v>2.5000000000000001E-2</v>
      </c>
      <c r="I18" s="1347"/>
      <c r="J18" s="1831">
        <f>'8A'!L23</f>
        <v>0</v>
      </c>
      <c r="K18" s="532">
        <f>J18+(J18*$H18)</f>
        <v>0</v>
      </c>
      <c r="L18" s="532">
        <f t="shared" ref="L18:P18" si="0">K18+(K18*$H18)</f>
        <v>0</v>
      </c>
      <c r="M18" s="532">
        <f t="shared" si="0"/>
        <v>0</v>
      </c>
      <c r="N18" s="532">
        <f t="shared" si="0"/>
        <v>0</v>
      </c>
      <c r="O18" s="532">
        <f t="shared" si="0"/>
        <v>0</v>
      </c>
      <c r="P18" s="533">
        <f t="shared" si="0"/>
        <v>0</v>
      </c>
      <c r="Q18" s="358"/>
    </row>
    <row r="19" spans="2:17" ht="15" thickBot="1">
      <c r="B19" s="397"/>
      <c r="C19" s="534" t="s">
        <v>374</v>
      </c>
      <c r="D19" s="535"/>
      <c r="E19" s="1348"/>
      <c r="F19" s="1348"/>
      <c r="G19" s="1349"/>
      <c r="H19" s="1392"/>
      <c r="I19" s="1350"/>
      <c r="J19" s="798"/>
      <c r="K19" s="1393"/>
      <c r="L19" s="1393"/>
      <c r="M19" s="1393"/>
      <c r="N19" s="1393"/>
      <c r="O19" s="1393"/>
      <c r="P19" s="1394"/>
      <c r="Q19" s="358"/>
    </row>
    <row r="20" spans="2:17" ht="15" thickBot="1">
      <c r="B20" s="397"/>
      <c r="C20" s="534" t="s">
        <v>384</v>
      </c>
      <c r="D20" s="536"/>
      <c r="E20" s="1351"/>
      <c r="F20" s="1351"/>
      <c r="G20" s="357"/>
      <c r="H20" s="1352"/>
      <c r="I20" s="1349"/>
      <c r="J20" s="1832">
        <f>'8B'!H28</f>
        <v>0</v>
      </c>
      <c r="K20" s="532">
        <v>0</v>
      </c>
      <c r="L20" s="532">
        <v>0</v>
      </c>
      <c r="M20" s="532">
        <v>0</v>
      </c>
      <c r="N20" s="532">
        <v>0</v>
      </c>
      <c r="O20" s="532">
        <v>0</v>
      </c>
      <c r="P20" s="533">
        <v>0</v>
      </c>
      <c r="Q20" s="358"/>
    </row>
    <row r="21" spans="2:17">
      <c r="B21" s="397"/>
      <c r="C21" s="534" t="s">
        <v>429</v>
      </c>
      <c r="D21" s="2059"/>
      <c r="E21" s="2060"/>
      <c r="F21" s="2061"/>
      <c r="G21" s="357"/>
      <c r="H21" s="1682">
        <v>0</v>
      </c>
      <c r="I21" s="1350"/>
      <c r="J21" s="1685">
        <v>0</v>
      </c>
      <c r="K21" s="532">
        <f>J21+(J21*$H21)</f>
        <v>0</v>
      </c>
      <c r="L21" s="532">
        <f t="shared" ref="L21:O21" si="1">K21+(K21*$H21)</f>
        <v>0</v>
      </c>
      <c r="M21" s="532">
        <f t="shared" si="1"/>
        <v>0</v>
      </c>
      <c r="N21" s="532">
        <f t="shared" si="1"/>
        <v>0</v>
      </c>
      <c r="O21" s="532">
        <f t="shared" si="1"/>
        <v>0</v>
      </c>
      <c r="P21" s="533">
        <f>O21+(O21*$H21)</f>
        <v>0</v>
      </c>
      <c r="Q21" s="358"/>
    </row>
    <row r="22" spans="2:17" ht="15" thickBot="1">
      <c r="B22" s="397"/>
      <c r="C22" s="534" t="s">
        <v>429</v>
      </c>
      <c r="D22" s="2059"/>
      <c r="E22" s="2060"/>
      <c r="F22" s="2061"/>
      <c r="G22" s="357"/>
      <c r="H22" s="1684">
        <v>0</v>
      </c>
      <c r="I22" s="1350"/>
      <c r="J22" s="1686">
        <v>0</v>
      </c>
      <c r="K22" s="532">
        <f t="shared" ref="K22:P22" si="2">J22+(J22*$H22)</f>
        <v>0</v>
      </c>
      <c r="L22" s="532">
        <f t="shared" si="2"/>
        <v>0</v>
      </c>
      <c r="M22" s="532">
        <f t="shared" si="2"/>
        <v>0</v>
      </c>
      <c r="N22" s="532">
        <f t="shared" si="2"/>
        <v>0</v>
      </c>
      <c r="O22" s="532">
        <f t="shared" si="2"/>
        <v>0</v>
      </c>
      <c r="P22" s="533">
        <f t="shared" si="2"/>
        <v>0</v>
      </c>
      <c r="Q22" s="358"/>
    </row>
    <row r="23" spans="2:17">
      <c r="B23" s="397"/>
      <c r="C23" s="537" t="s">
        <v>430</v>
      </c>
      <c r="D23" s="1225"/>
      <c r="E23" s="1225"/>
      <c r="F23" s="1225"/>
      <c r="G23" s="1225"/>
      <c r="H23" s="1225"/>
      <c r="I23" s="538" t="s">
        <v>431</v>
      </c>
      <c r="J23" s="457">
        <f>SUM(J18:J22)</f>
        <v>0</v>
      </c>
      <c r="K23" s="458">
        <f t="shared" ref="K23:P23" si="3">SUM(K18:K22)</f>
        <v>0</v>
      </c>
      <c r="L23" s="458">
        <f t="shared" si="3"/>
        <v>0</v>
      </c>
      <c r="M23" s="458">
        <f t="shared" si="3"/>
        <v>0</v>
      </c>
      <c r="N23" s="458">
        <f t="shared" si="3"/>
        <v>0</v>
      </c>
      <c r="O23" s="458">
        <f t="shared" si="3"/>
        <v>0</v>
      </c>
      <c r="P23" s="459">
        <f t="shared" si="3"/>
        <v>0</v>
      </c>
      <c r="Q23" s="358"/>
    </row>
    <row r="24" spans="2:17">
      <c r="B24" s="397"/>
      <c r="C24" s="537"/>
      <c r="D24" s="538"/>
      <c r="E24" s="1225"/>
      <c r="F24" s="1225"/>
      <c r="G24" s="1225"/>
      <c r="H24" s="1225"/>
      <c r="I24" s="1225"/>
      <c r="J24" s="460"/>
      <c r="K24" s="461"/>
      <c r="L24" s="461"/>
      <c r="M24" s="461"/>
      <c r="N24" s="461"/>
      <c r="O24" s="461"/>
      <c r="P24" s="462"/>
      <c r="Q24" s="358"/>
    </row>
    <row r="25" spans="2:17">
      <c r="B25" s="397"/>
      <c r="C25" s="537" t="s">
        <v>432</v>
      </c>
      <c r="D25" s="539"/>
      <c r="E25" s="1225"/>
      <c r="F25" s="1225"/>
      <c r="G25" s="1225"/>
      <c r="H25" s="1353"/>
      <c r="I25" s="357"/>
      <c r="J25" s="1685">
        <f>'8B'!H36</f>
        <v>0</v>
      </c>
      <c r="K25" s="1687">
        <v>0</v>
      </c>
      <c r="L25" s="1687">
        <v>0</v>
      </c>
      <c r="M25" s="1687">
        <v>0</v>
      </c>
      <c r="N25" s="1687">
        <v>0</v>
      </c>
      <c r="O25" s="1687">
        <v>0</v>
      </c>
      <c r="P25" s="1688">
        <v>0</v>
      </c>
      <c r="Q25" s="358"/>
    </row>
    <row r="26" spans="2:17">
      <c r="B26" s="397"/>
      <c r="C26" s="537"/>
      <c r="D26" s="539"/>
      <c r="E26" s="1225"/>
      <c r="F26" s="1225"/>
      <c r="G26" s="1225"/>
      <c r="H26" s="1225"/>
      <c r="I26" s="1225"/>
      <c r="J26" s="460"/>
      <c r="K26" s="461"/>
      <c r="L26" s="461"/>
      <c r="M26" s="461"/>
      <c r="N26" s="461"/>
      <c r="O26" s="461"/>
      <c r="P26" s="462"/>
      <c r="Q26" s="358"/>
    </row>
    <row r="27" spans="2:17" ht="15" thickBot="1">
      <c r="B27" s="397"/>
      <c r="C27" s="540" t="s">
        <v>433</v>
      </c>
      <c r="D27" s="541"/>
      <c r="E27" s="1354"/>
      <c r="F27" s="1354"/>
      <c r="G27" s="1354"/>
      <c r="H27" s="1355"/>
      <c r="I27" s="1356"/>
      <c r="J27" s="1689">
        <v>0</v>
      </c>
      <c r="K27" s="1690">
        <v>0</v>
      </c>
      <c r="L27" s="1690">
        <v>0</v>
      </c>
      <c r="M27" s="1690">
        <v>0</v>
      </c>
      <c r="N27" s="1690">
        <v>0</v>
      </c>
      <c r="O27" s="1690">
        <v>0</v>
      </c>
      <c r="P27" s="1691">
        <v>0</v>
      </c>
      <c r="Q27" s="358"/>
    </row>
    <row r="28" spans="2:17" ht="15" thickTop="1">
      <c r="B28" s="397"/>
      <c r="C28" s="529" t="s">
        <v>434</v>
      </c>
      <c r="D28" s="1225"/>
      <c r="E28" s="1225"/>
      <c r="F28" s="1225"/>
      <c r="G28" s="1225"/>
      <c r="H28" s="1225"/>
      <c r="I28" s="539" t="s">
        <v>431</v>
      </c>
      <c r="J28" s="463">
        <f>J23+J25+J27</f>
        <v>0</v>
      </c>
      <c r="K28" s="464">
        <f t="shared" ref="K28:P28" si="4">K23+K25+K27</f>
        <v>0</v>
      </c>
      <c r="L28" s="464">
        <f t="shared" si="4"/>
        <v>0</v>
      </c>
      <c r="M28" s="464">
        <f t="shared" si="4"/>
        <v>0</v>
      </c>
      <c r="N28" s="464">
        <f t="shared" si="4"/>
        <v>0</v>
      </c>
      <c r="O28" s="464">
        <f t="shared" si="4"/>
        <v>0</v>
      </c>
      <c r="P28" s="465">
        <f t="shared" si="4"/>
        <v>0</v>
      </c>
      <c r="Q28" s="358"/>
    </row>
    <row r="29" spans="2:17" ht="15" thickBot="1">
      <c r="B29" s="397"/>
      <c r="C29" s="529"/>
      <c r="D29" s="1225"/>
      <c r="E29" s="1225"/>
      <c r="F29" s="1225"/>
      <c r="G29" s="1225"/>
      <c r="H29" s="542" t="s">
        <v>435</v>
      </c>
      <c r="I29" s="1225"/>
      <c r="J29" s="460"/>
      <c r="K29" s="461"/>
      <c r="L29" s="461"/>
      <c r="M29" s="461"/>
      <c r="N29" s="461"/>
      <c r="O29" s="461"/>
      <c r="P29" s="462"/>
      <c r="Q29" s="358"/>
    </row>
    <row r="30" spans="2:17">
      <c r="B30" s="397"/>
      <c r="C30" s="543" t="s">
        <v>436</v>
      </c>
      <c r="D30" s="1345"/>
      <c r="E30" s="1345"/>
      <c r="F30" s="1345"/>
      <c r="G30" s="1346"/>
      <c r="H30" s="1682">
        <v>0.05</v>
      </c>
      <c r="I30" s="1347"/>
      <c r="J30" s="1357">
        <f>-J23*$H30</f>
        <v>0</v>
      </c>
      <c r="K30" s="1358">
        <f t="shared" ref="K30:P30" si="5">-K23*$H30</f>
        <v>0</v>
      </c>
      <c r="L30" s="1358">
        <f t="shared" si="5"/>
        <v>0</v>
      </c>
      <c r="M30" s="1358">
        <f t="shared" si="5"/>
        <v>0</v>
      </c>
      <c r="N30" s="1358">
        <f t="shared" si="5"/>
        <v>0</v>
      </c>
      <c r="O30" s="1358">
        <f t="shared" si="5"/>
        <v>0</v>
      </c>
      <c r="P30" s="1359">
        <f t="shared" si="5"/>
        <v>0</v>
      </c>
      <c r="Q30" s="358"/>
    </row>
    <row r="31" spans="2:17" ht="15" thickBot="1">
      <c r="B31" s="397"/>
      <c r="C31" s="544" t="s">
        <v>437</v>
      </c>
      <c r="D31" s="1354"/>
      <c r="E31" s="1354"/>
      <c r="F31" s="1354"/>
      <c r="G31" s="1354"/>
      <c r="H31" s="1692">
        <v>0.1</v>
      </c>
      <c r="I31" s="1360"/>
      <c r="J31" s="1361">
        <f>-J27*$H31</f>
        <v>0</v>
      </c>
      <c r="K31" s="1362">
        <f t="shared" ref="K31:P31" si="6">-K27*$H31</f>
        <v>0</v>
      </c>
      <c r="L31" s="1362">
        <f t="shared" si="6"/>
        <v>0</v>
      </c>
      <c r="M31" s="1362">
        <f t="shared" si="6"/>
        <v>0</v>
      </c>
      <c r="N31" s="1362">
        <f t="shared" si="6"/>
        <v>0</v>
      </c>
      <c r="O31" s="1362">
        <f t="shared" si="6"/>
        <v>0</v>
      </c>
      <c r="P31" s="1363">
        <f t="shared" si="6"/>
        <v>0</v>
      </c>
      <c r="Q31" s="358"/>
    </row>
    <row r="32" spans="2:17" ht="15.5" thickTop="1" thickBot="1">
      <c r="B32" s="397"/>
      <c r="C32" s="545" t="s">
        <v>438</v>
      </c>
      <c r="D32" s="1225"/>
      <c r="E32" s="1225"/>
      <c r="F32" s="1225"/>
      <c r="G32" s="1225"/>
      <c r="H32" s="1225"/>
      <c r="I32" s="538" t="s">
        <v>431</v>
      </c>
      <c r="J32" s="1737">
        <f>J28+J30+J31</f>
        <v>0</v>
      </c>
      <c r="K32" s="1738">
        <f t="shared" ref="K32:P32" si="7">K28+K30+K31</f>
        <v>0</v>
      </c>
      <c r="L32" s="1738">
        <f t="shared" si="7"/>
        <v>0</v>
      </c>
      <c r="M32" s="1738">
        <f t="shared" si="7"/>
        <v>0</v>
      </c>
      <c r="N32" s="1738">
        <f t="shared" si="7"/>
        <v>0</v>
      </c>
      <c r="O32" s="1738">
        <f t="shared" si="7"/>
        <v>0</v>
      </c>
      <c r="P32" s="1739">
        <f t="shared" si="7"/>
        <v>0</v>
      </c>
      <c r="Q32" s="358"/>
    </row>
    <row r="33" spans="2:17" ht="7.5" customHeight="1">
      <c r="B33" s="397"/>
      <c r="C33" s="357"/>
      <c r="D33" s="357"/>
      <c r="E33" s="1225"/>
      <c r="F33" s="1225"/>
      <c r="G33" s="1225"/>
      <c r="H33" s="1225"/>
      <c r="I33" s="1225"/>
      <c r="J33" s="357"/>
      <c r="K33" s="357"/>
      <c r="L33" s="357"/>
      <c r="M33" s="357"/>
      <c r="N33" s="357"/>
      <c r="O33" s="357"/>
      <c r="P33" s="357"/>
      <c r="Q33" s="358"/>
    </row>
    <row r="34" spans="2:17" ht="15" thickBot="1">
      <c r="B34" s="522"/>
      <c r="C34" s="601" t="s">
        <v>439</v>
      </c>
      <c r="D34" s="467"/>
      <c r="E34" s="467"/>
      <c r="F34" s="467"/>
      <c r="G34" s="467"/>
      <c r="H34" s="467"/>
      <c r="I34" s="467"/>
      <c r="J34" s="467"/>
      <c r="K34" s="467"/>
      <c r="L34" s="467"/>
      <c r="M34" s="468"/>
      <c r="N34" s="467"/>
      <c r="O34" s="467"/>
      <c r="P34" s="467"/>
      <c r="Q34" s="526"/>
    </row>
    <row r="35" spans="2:17" ht="36.5" thickBot="1">
      <c r="B35" s="522"/>
      <c r="C35" s="529" t="s">
        <v>440</v>
      </c>
      <c r="D35" s="520"/>
      <c r="E35" s="537"/>
      <c r="F35" s="546" t="s">
        <v>427</v>
      </c>
      <c r="G35" s="547"/>
      <c r="H35" s="523"/>
      <c r="I35" s="469" t="s">
        <v>441</v>
      </c>
      <c r="J35" s="449" t="s">
        <v>419</v>
      </c>
      <c r="K35" s="450" t="s">
        <v>420</v>
      </c>
      <c r="L35" s="450" t="s">
        <v>421</v>
      </c>
      <c r="M35" s="450" t="s">
        <v>422</v>
      </c>
      <c r="N35" s="450" t="s">
        <v>423</v>
      </c>
      <c r="O35" s="450" t="s">
        <v>424</v>
      </c>
      <c r="P35" s="451" t="s">
        <v>425</v>
      </c>
      <c r="Q35" s="521"/>
    </row>
    <row r="36" spans="2:17">
      <c r="B36" s="522"/>
      <c r="C36" s="548" t="s">
        <v>442</v>
      </c>
      <c r="D36" s="549"/>
      <c r="E36" s="550"/>
      <c r="F36" s="1682">
        <v>3.5000000000000003E-2</v>
      </c>
      <c r="G36" s="1364"/>
      <c r="H36" s="551"/>
      <c r="I36" s="470" t="str">
        <f>IFERROR(J36/'1B'!$L$21,"")</f>
        <v/>
      </c>
      <c r="J36" s="552">
        <f>'8C'!K20</f>
        <v>0</v>
      </c>
      <c r="K36" s="553">
        <f>J36+(J36*$F36)</f>
        <v>0</v>
      </c>
      <c r="L36" s="553">
        <f t="shared" ref="L36:P36" si="8">K36+(K36*$F36)</f>
        <v>0</v>
      </c>
      <c r="M36" s="553">
        <f t="shared" si="8"/>
        <v>0</v>
      </c>
      <c r="N36" s="553">
        <f t="shared" si="8"/>
        <v>0</v>
      </c>
      <c r="O36" s="553">
        <f t="shared" si="8"/>
        <v>0</v>
      </c>
      <c r="P36" s="554">
        <f t="shared" si="8"/>
        <v>0</v>
      </c>
      <c r="Q36" s="521"/>
    </row>
    <row r="37" spans="2:17">
      <c r="B37" s="555"/>
      <c r="C37" s="556" t="s">
        <v>443</v>
      </c>
      <c r="D37" s="557"/>
      <c r="E37" s="558"/>
      <c r="F37" s="1693">
        <v>3.5000000000000003E-2</v>
      </c>
      <c r="G37" s="1366"/>
      <c r="H37" s="559"/>
      <c r="I37" s="471" t="str">
        <f>IFERROR(J37/'1B'!$L$21,"")</f>
        <v/>
      </c>
      <c r="J37" s="560">
        <f>'8C'!K29</f>
        <v>0</v>
      </c>
      <c r="K37" s="561">
        <f t="shared" ref="K37:P52" si="9">J37+(J37*$F37)</f>
        <v>0</v>
      </c>
      <c r="L37" s="561">
        <f t="shared" si="9"/>
        <v>0</v>
      </c>
      <c r="M37" s="561">
        <f t="shared" si="9"/>
        <v>0</v>
      </c>
      <c r="N37" s="561">
        <f t="shared" si="9"/>
        <v>0</v>
      </c>
      <c r="O37" s="561">
        <f t="shared" si="9"/>
        <v>0</v>
      </c>
      <c r="P37" s="562">
        <f t="shared" si="9"/>
        <v>0</v>
      </c>
      <c r="Q37" s="521"/>
    </row>
    <row r="38" spans="2:17">
      <c r="B38" s="522"/>
      <c r="C38" s="556" t="s">
        <v>444</v>
      </c>
      <c r="D38" s="557"/>
      <c r="E38" s="558"/>
      <c r="F38" s="1693">
        <v>3.5000000000000003E-2</v>
      </c>
      <c r="G38" s="1366"/>
      <c r="H38" s="559"/>
      <c r="I38" s="471" t="str">
        <f>IFERROR(J38/'1B'!$L$21,"")</f>
        <v/>
      </c>
      <c r="J38" s="560">
        <f>'8E'!J48</f>
        <v>0</v>
      </c>
      <c r="K38" s="561">
        <f t="shared" si="9"/>
        <v>0</v>
      </c>
      <c r="L38" s="561">
        <f t="shared" si="9"/>
        <v>0</v>
      </c>
      <c r="M38" s="561">
        <f t="shared" si="9"/>
        <v>0</v>
      </c>
      <c r="N38" s="561">
        <f t="shared" si="9"/>
        <v>0</v>
      </c>
      <c r="O38" s="561">
        <f t="shared" si="9"/>
        <v>0</v>
      </c>
      <c r="P38" s="562">
        <f t="shared" si="9"/>
        <v>0</v>
      </c>
      <c r="Q38" s="521"/>
    </row>
    <row r="39" spans="2:17">
      <c r="B39" s="522"/>
      <c r="C39" s="556" t="s">
        <v>445</v>
      </c>
      <c r="D39" s="558"/>
      <c r="E39" s="557"/>
      <c r="F39" s="1693">
        <v>3.5000000000000003E-2</v>
      </c>
      <c r="G39" s="1366"/>
      <c r="H39" s="559"/>
      <c r="I39" s="471" t="str">
        <f>IFERROR(J39/'1B'!$L$21,"")</f>
        <v/>
      </c>
      <c r="J39" s="560">
        <f>'8E'!J49</f>
        <v>0</v>
      </c>
      <c r="K39" s="561">
        <f t="shared" si="9"/>
        <v>0</v>
      </c>
      <c r="L39" s="561">
        <f t="shared" si="9"/>
        <v>0</v>
      </c>
      <c r="M39" s="561">
        <f t="shared" si="9"/>
        <v>0</v>
      </c>
      <c r="N39" s="561">
        <f t="shared" si="9"/>
        <v>0</v>
      </c>
      <c r="O39" s="561">
        <f t="shared" si="9"/>
        <v>0</v>
      </c>
      <c r="P39" s="562">
        <f t="shared" si="9"/>
        <v>0</v>
      </c>
      <c r="Q39" s="521"/>
    </row>
    <row r="40" spans="2:17">
      <c r="B40" s="522"/>
      <c r="C40" s="556" t="s">
        <v>446</v>
      </c>
      <c r="D40" s="557"/>
      <c r="E40" s="558"/>
      <c r="F40" s="1693">
        <v>3.5000000000000003E-2</v>
      </c>
      <c r="G40" s="1366"/>
      <c r="H40" s="559"/>
      <c r="I40" s="471" t="str">
        <f>IFERROR(J40/'1B'!$L$21,"")</f>
        <v/>
      </c>
      <c r="J40" s="560">
        <f>'8E'!J50</f>
        <v>0</v>
      </c>
      <c r="K40" s="561">
        <f t="shared" si="9"/>
        <v>0</v>
      </c>
      <c r="L40" s="561">
        <f t="shared" si="9"/>
        <v>0</v>
      </c>
      <c r="M40" s="561">
        <f t="shared" si="9"/>
        <v>0</v>
      </c>
      <c r="N40" s="561">
        <f t="shared" si="9"/>
        <v>0</v>
      </c>
      <c r="O40" s="561">
        <f t="shared" si="9"/>
        <v>0</v>
      </c>
      <c r="P40" s="562">
        <f t="shared" si="9"/>
        <v>0</v>
      </c>
      <c r="Q40" s="521"/>
    </row>
    <row r="41" spans="2:17">
      <c r="B41" s="522"/>
      <c r="C41" s="556" t="s">
        <v>447</v>
      </c>
      <c r="D41" s="557"/>
      <c r="E41" s="558"/>
      <c r="F41" s="1693">
        <v>3.5000000000000003E-2</v>
      </c>
      <c r="G41" s="1366"/>
      <c r="H41" s="559"/>
      <c r="I41" s="471" t="str">
        <f>IFERROR(J41/'1B'!$L$21,"")</f>
        <v/>
      </c>
      <c r="J41" s="560">
        <f>'8E'!J51</f>
        <v>0</v>
      </c>
      <c r="K41" s="561">
        <f t="shared" si="9"/>
        <v>0</v>
      </c>
      <c r="L41" s="561">
        <f t="shared" si="9"/>
        <v>0</v>
      </c>
      <c r="M41" s="561">
        <f t="shared" si="9"/>
        <v>0</v>
      </c>
      <c r="N41" s="561">
        <f t="shared" si="9"/>
        <v>0</v>
      </c>
      <c r="O41" s="561">
        <f t="shared" si="9"/>
        <v>0</v>
      </c>
      <c r="P41" s="562">
        <f t="shared" si="9"/>
        <v>0</v>
      </c>
      <c r="Q41" s="521"/>
    </row>
    <row r="42" spans="2:17">
      <c r="B42" s="522"/>
      <c r="C42" s="556" t="s">
        <v>448</v>
      </c>
      <c r="D42" s="557"/>
      <c r="E42" s="558"/>
      <c r="F42" s="1693">
        <v>3.5000000000000003E-2</v>
      </c>
      <c r="G42" s="1366"/>
      <c r="H42" s="559"/>
      <c r="I42" s="471" t="str">
        <f>IFERROR(J42/'1B'!$L$21,"")</f>
        <v/>
      </c>
      <c r="J42" s="560">
        <f>'8E'!J52</f>
        <v>0</v>
      </c>
      <c r="K42" s="561">
        <f t="shared" si="9"/>
        <v>0</v>
      </c>
      <c r="L42" s="561">
        <f t="shared" si="9"/>
        <v>0</v>
      </c>
      <c r="M42" s="561">
        <f t="shared" si="9"/>
        <v>0</v>
      </c>
      <c r="N42" s="561">
        <f t="shared" si="9"/>
        <v>0</v>
      </c>
      <c r="O42" s="561">
        <f t="shared" si="9"/>
        <v>0</v>
      </c>
      <c r="P42" s="562">
        <f t="shared" si="9"/>
        <v>0</v>
      </c>
      <c r="Q42" s="521"/>
    </row>
    <row r="43" spans="2:17">
      <c r="B43" s="522"/>
      <c r="C43" s="556" t="s">
        <v>449</v>
      </c>
      <c r="D43" s="558"/>
      <c r="E43" s="557"/>
      <c r="F43" s="1693">
        <v>3.5000000000000003E-2</v>
      </c>
      <c r="G43" s="1366"/>
      <c r="H43" s="559"/>
      <c r="I43" s="471" t="str">
        <f>IFERROR(J43/'1B'!$L$21,"")</f>
        <v/>
      </c>
      <c r="J43" s="560">
        <f>'8E'!J53</f>
        <v>0</v>
      </c>
      <c r="K43" s="561">
        <f t="shared" si="9"/>
        <v>0</v>
      </c>
      <c r="L43" s="561">
        <f t="shared" si="9"/>
        <v>0</v>
      </c>
      <c r="M43" s="561">
        <f t="shared" si="9"/>
        <v>0</v>
      </c>
      <c r="N43" s="561">
        <f t="shared" si="9"/>
        <v>0</v>
      </c>
      <c r="O43" s="561">
        <f t="shared" si="9"/>
        <v>0</v>
      </c>
      <c r="P43" s="562">
        <f t="shared" si="9"/>
        <v>0</v>
      </c>
      <c r="Q43" s="521"/>
    </row>
    <row r="44" spans="2:17">
      <c r="B44" s="522"/>
      <c r="C44" s="556" t="s">
        <v>450</v>
      </c>
      <c r="D44" s="557"/>
      <c r="E44" s="558"/>
      <c r="F44" s="1693">
        <v>3.5000000000000003E-2</v>
      </c>
      <c r="G44" s="1366"/>
      <c r="H44" s="559"/>
      <c r="I44" s="471" t="str">
        <f>IFERROR(J44/'1B'!$L$21,"")</f>
        <v/>
      </c>
      <c r="J44" s="560">
        <f>'8E'!J54</f>
        <v>0</v>
      </c>
      <c r="K44" s="561">
        <f t="shared" si="9"/>
        <v>0</v>
      </c>
      <c r="L44" s="561">
        <f t="shared" si="9"/>
        <v>0</v>
      </c>
      <c r="M44" s="561">
        <f t="shared" si="9"/>
        <v>0</v>
      </c>
      <c r="N44" s="561">
        <f t="shared" si="9"/>
        <v>0</v>
      </c>
      <c r="O44" s="561">
        <f t="shared" si="9"/>
        <v>0</v>
      </c>
      <c r="P44" s="562">
        <f t="shared" si="9"/>
        <v>0</v>
      </c>
      <c r="Q44" s="521"/>
    </row>
    <row r="45" spans="2:17">
      <c r="B45" s="522"/>
      <c r="C45" s="556" t="s">
        <v>451</v>
      </c>
      <c r="D45" s="558"/>
      <c r="E45" s="558"/>
      <c r="F45" s="1693">
        <v>3.5000000000000003E-2</v>
      </c>
      <c r="G45" s="1366"/>
      <c r="H45" s="559"/>
      <c r="I45" s="471" t="str">
        <f>IFERROR(J45/'1B'!$L$21,"")</f>
        <v/>
      </c>
      <c r="J45" s="560">
        <f>'8E'!J55</f>
        <v>0</v>
      </c>
      <c r="K45" s="561">
        <f t="shared" si="9"/>
        <v>0</v>
      </c>
      <c r="L45" s="561">
        <f t="shared" si="9"/>
        <v>0</v>
      </c>
      <c r="M45" s="561">
        <f t="shared" si="9"/>
        <v>0</v>
      </c>
      <c r="N45" s="561">
        <f t="shared" si="9"/>
        <v>0</v>
      </c>
      <c r="O45" s="561">
        <f t="shared" si="9"/>
        <v>0</v>
      </c>
      <c r="P45" s="562">
        <f t="shared" si="9"/>
        <v>0</v>
      </c>
      <c r="Q45" s="521"/>
    </row>
    <row r="46" spans="2:17">
      <c r="B46" s="522"/>
      <c r="C46" s="556" t="s">
        <v>452</v>
      </c>
      <c r="D46" s="557"/>
      <c r="E46" s="558"/>
      <c r="F46" s="1693">
        <v>3.5000000000000003E-2</v>
      </c>
      <c r="G46" s="1366"/>
      <c r="H46" s="559"/>
      <c r="I46" s="471" t="str">
        <f>IFERROR(J46/'1B'!$L$21,"")</f>
        <v/>
      </c>
      <c r="J46" s="560">
        <f>'8E'!J56</f>
        <v>0</v>
      </c>
      <c r="K46" s="561">
        <f t="shared" si="9"/>
        <v>0</v>
      </c>
      <c r="L46" s="561">
        <f t="shared" si="9"/>
        <v>0</v>
      </c>
      <c r="M46" s="561">
        <f t="shared" si="9"/>
        <v>0</v>
      </c>
      <c r="N46" s="561">
        <f t="shared" si="9"/>
        <v>0</v>
      </c>
      <c r="O46" s="561">
        <f t="shared" si="9"/>
        <v>0</v>
      </c>
      <c r="P46" s="562">
        <f t="shared" si="9"/>
        <v>0</v>
      </c>
      <c r="Q46" s="521"/>
    </row>
    <row r="47" spans="2:17">
      <c r="B47" s="522"/>
      <c r="C47" s="556" t="s">
        <v>453</v>
      </c>
      <c r="D47" s="558"/>
      <c r="E47" s="558"/>
      <c r="F47" s="1693">
        <v>3.5000000000000003E-2</v>
      </c>
      <c r="G47" s="1366"/>
      <c r="H47" s="559"/>
      <c r="I47" s="471" t="str">
        <f>IFERROR(J47/'1B'!$L$21,"")</f>
        <v/>
      </c>
      <c r="J47" s="560">
        <f>'8E'!J57</f>
        <v>0</v>
      </c>
      <c r="K47" s="561">
        <f t="shared" si="9"/>
        <v>0</v>
      </c>
      <c r="L47" s="561">
        <f t="shared" si="9"/>
        <v>0</v>
      </c>
      <c r="M47" s="561">
        <f t="shared" si="9"/>
        <v>0</v>
      </c>
      <c r="N47" s="561">
        <f t="shared" si="9"/>
        <v>0</v>
      </c>
      <c r="O47" s="561">
        <f t="shared" si="9"/>
        <v>0</v>
      </c>
      <c r="P47" s="562">
        <f t="shared" si="9"/>
        <v>0</v>
      </c>
      <c r="Q47" s="521"/>
    </row>
    <row r="48" spans="2:17">
      <c r="B48" s="522"/>
      <c r="C48" s="556" t="s">
        <v>454</v>
      </c>
      <c r="D48" s="558"/>
      <c r="E48" s="558"/>
      <c r="F48" s="1693">
        <v>3.5000000000000003E-2</v>
      </c>
      <c r="G48" s="1366"/>
      <c r="H48" s="559"/>
      <c r="I48" s="471" t="str">
        <f>IFERROR(J48/'1B'!$L$21,"")</f>
        <v/>
      </c>
      <c r="J48" s="560">
        <f>'8E'!J58</f>
        <v>0</v>
      </c>
      <c r="K48" s="561">
        <f t="shared" si="9"/>
        <v>0</v>
      </c>
      <c r="L48" s="561">
        <f t="shared" si="9"/>
        <v>0</v>
      </c>
      <c r="M48" s="561">
        <f t="shared" si="9"/>
        <v>0</v>
      </c>
      <c r="N48" s="561">
        <f t="shared" si="9"/>
        <v>0</v>
      </c>
      <c r="O48" s="561">
        <f t="shared" si="9"/>
        <v>0</v>
      </c>
      <c r="P48" s="562">
        <f t="shared" si="9"/>
        <v>0</v>
      </c>
      <c r="Q48" s="521"/>
    </row>
    <row r="49" spans="2:17">
      <c r="B49" s="522"/>
      <c r="C49" s="556" t="s">
        <v>455</v>
      </c>
      <c r="D49" s="558"/>
      <c r="E49" s="558"/>
      <c r="F49" s="1693">
        <v>3.5000000000000003E-2</v>
      </c>
      <c r="G49" s="1366"/>
      <c r="H49" s="559"/>
      <c r="I49" s="471" t="str">
        <f>IFERROR(J49/'1B'!$L$21,"")</f>
        <v/>
      </c>
      <c r="J49" s="560">
        <f>'8E'!J59</f>
        <v>0</v>
      </c>
      <c r="K49" s="561">
        <f t="shared" si="9"/>
        <v>0</v>
      </c>
      <c r="L49" s="561">
        <f t="shared" si="9"/>
        <v>0</v>
      </c>
      <c r="M49" s="561">
        <f t="shared" si="9"/>
        <v>0</v>
      </c>
      <c r="N49" s="561">
        <f t="shared" si="9"/>
        <v>0</v>
      </c>
      <c r="O49" s="561">
        <f t="shared" si="9"/>
        <v>0</v>
      </c>
      <c r="P49" s="562">
        <f t="shared" si="9"/>
        <v>0</v>
      </c>
      <c r="Q49" s="521"/>
    </row>
    <row r="50" spans="2:17">
      <c r="B50" s="522"/>
      <c r="C50" s="556" t="s">
        <v>456</v>
      </c>
      <c r="D50" s="558"/>
      <c r="E50" s="558"/>
      <c r="F50" s="1693">
        <v>3.5000000000000003E-2</v>
      </c>
      <c r="G50" s="1366"/>
      <c r="H50" s="559"/>
      <c r="I50" s="471" t="str">
        <f>IFERROR(J50/'1B'!$L$21,"")</f>
        <v/>
      </c>
      <c r="J50" s="560">
        <f>'8E'!J60</f>
        <v>0</v>
      </c>
      <c r="K50" s="561">
        <f t="shared" si="9"/>
        <v>0</v>
      </c>
      <c r="L50" s="561">
        <f t="shared" si="9"/>
        <v>0</v>
      </c>
      <c r="M50" s="561">
        <f t="shared" si="9"/>
        <v>0</v>
      </c>
      <c r="N50" s="561">
        <f t="shared" si="9"/>
        <v>0</v>
      </c>
      <c r="O50" s="561">
        <f t="shared" si="9"/>
        <v>0</v>
      </c>
      <c r="P50" s="562">
        <f t="shared" si="9"/>
        <v>0</v>
      </c>
      <c r="Q50" s="521"/>
    </row>
    <row r="51" spans="2:17">
      <c r="B51" s="522"/>
      <c r="C51" s="556" t="s">
        <v>457</v>
      </c>
      <c r="D51" s="557"/>
      <c r="E51" s="558"/>
      <c r="F51" s="1693">
        <v>3.5000000000000003E-2</v>
      </c>
      <c r="G51" s="1366"/>
      <c r="H51" s="559"/>
      <c r="I51" s="471" t="str">
        <f>IFERROR(J51/'1B'!$L$21,"")</f>
        <v/>
      </c>
      <c r="J51" s="560">
        <f>'8E'!J61</f>
        <v>0</v>
      </c>
      <c r="K51" s="561">
        <f t="shared" si="9"/>
        <v>0</v>
      </c>
      <c r="L51" s="561">
        <f t="shared" si="9"/>
        <v>0</v>
      </c>
      <c r="M51" s="561">
        <f t="shared" si="9"/>
        <v>0</v>
      </c>
      <c r="N51" s="561">
        <f t="shared" si="9"/>
        <v>0</v>
      </c>
      <c r="O51" s="561">
        <f t="shared" si="9"/>
        <v>0</v>
      </c>
      <c r="P51" s="562">
        <f t="shared" si="9"/>
        <v>0</v>
      </c>
      <c r="Q51" s="521"/>
    </row>
    <row r="52" spans="2:17">
      <c r="B52" s="522"/>
      <c r="C52" s="556" t="s">
        <v>458</v>
      </c>
      <c r="D52" s="557"/>
      <c r="E52" s="558"/>
      <c r="F52" s="1693">
        <v>3.5000000000000003E-2</v>
      </c>
      <c r="G52" s="1366"/>
      <c r="H52" s="559"/>
      <c r="I52" s="471" t="str">
        <f>IFERROR(J52/'1B'!$L$21,"")</f>
        <v/>
      </c>
      <c r="J52" s="560">
        <f>'8E'!J62</f>
        <v>0</v>
      </c>
      <c r="K52" s="561">
        <f t="shared" si="9"/>
        <v>0</v>
      </c>
      <c r="L52" s="561">
        <f t="shared" si="9"/>
        <v>0</v>
      </c>
      <c r="M52" s="561">
        <f t="shared" si="9"/>
        <v>0</v>
      </c>
      <c r="N52" s="561">
        <f t="shared" si="9"/>
        <v>0</v>
      </c>
      <c r="O52" s="561">
        <f t="shared" si="9"/>
        <v>0</v>
      </c>
      <c r="P52" s="562">
        <f t="shared" si="9"/>
        <v>0</v>
      </c>
      <c r="Q52" s="521"/>
    </row>
    <row r="53" spans="2:17">
      <c r="B53" s="563"/>
      <c r="C53" s="556" t="s">
        <v>459</v>
      </c>
      <c r="D53" s="557"/>
      <c r="E53" s="558"/>
      <c r="F53" s="1693">
        <v>3.5000000000000003E-2</v>
      </c>
      <c r="G53" s="1366"/>
      <c r="H53" s="559"/>
      <c r="I53" s="471" t="str">
        <f>IFERROR(J53/'1B'!$L$21,"")</f>
        <v/>
      </c>
      <c r="J53" s="560">
        <f>'8E'!J63</f>
        <v>0</v>
      </c>
      <c r="K53" s="561">
        <f t="shared" ref="K53:P56" si="10">J53+(J53*$F53)</f>
        <v>0</v>
      </c>
      <c r="L53" s="561">
        <f t="shared" si="10"/>
        <v>0</v>
      </c>
      <c r="M53" s="561">
        <f t="shared" si="10"/>
        <v>0</v>
      </c>
      <c r="N53" s="561">
        <f t="shared" si="10"/>
        <v>0</v>
      </c>
      <c r="O53" s="561">
        <f t="shared" si="10"/>
        <v>0</v>
      </c>
      <c r="P53" s="562">
        <f t="shared" si="10"/>
        <v>0</v>
      </c>
      <c r="Q53" s="564"/>
    </row>
    <row r="54" spans="2:17">
      <c r="B54" s="522"/>
      <c r="C54" s="556" t="s">
        <v>460</v>
      </c>
      <c r="D54" s="558"/>
      <c r="E54" s="558"/>
      <c r="F54" s="1693">
        <v>3.5000000000000003E-2</v>
      </c>
      <c r="G54" s="1366"/>
      <c r="H54" s="559"/>
      <c r="I54" s="471" t="str">
        <f>IFERROR(J54/'1B'!$L$21,"")</f>
        <v/>
      </c>
      <c r="J54" s="560">
        <f>'8E'!J64</f>
        <v>0</v>
      </c>
      <c r="K54" s="561">
        <f t="shared" si="10"/>
        <v>0</v>
      </c>
      <c r="L54" s="561">
        <f t="shared" si="10"/>
        <v>0</v>
      </c>
      <c r="M54" s="561">
        <f t="shared" si="10"/>
        <v>0</v>
      </c>
      <c r="N54" s="561">
        <f t="shared" si="10"/>
        <v>0</v>
      </c>
      <c r="O54" s="561">
        <f t="shared" si="10"/>
        <v>0</v>
      </c>
      <c r="P54" s="562">
        <f t="shared" si="10"/>
        <v>0</v>
      </c>
      <c r="Q54" s="521"/>
    </row>
    <row r="55" spans="2:17">
      <c r="B55" s="522"/>
      <c r="C55" s="556" t="s">
        <v>461</v>
      </c>
      <c r="D55" s="558"/>
      <c r="E55" s="558"/>
      <c r="F55" s="1693">
        <v>3.5000000000000003E-2</v>
      </c>
      <c r="G55" s="1366"/>
      <c r="H55" s="559"/>
      <c r="I55" s="471" t="str">
        <f>IFERROR(J55/'1B'!$L$21,"")</f>
        <v/>
      </c>
      <c r="J55" s="560">
        <f>'8E'!J65</f>
        <v>0</v>
      </c>
      <c r="K55" s="561">
        <f t="shared" si="10"/>
        <v>0</v>
      </c>
      <c r="L55" s="561">
        <f t="shared" si="10"/>
        <v>0</v>
      </c>
      <c r="M55" s="561">
        <f t="shared" si="10"/>
        <v>0</v>
      </c>
      <c r="N55" s="561">
        <f t="shared" si="10"/>
        <v>0</v>
      </c>
      <c r="O55" s="561">
        <f t="shared" si="10"/>
        <v>0</v>
      </c>
      <c r="P55" s="562">
        <f t="shared" si="10"/>
        <v>0</v>
      </c>
      <c r="Q55" s="521"/>
    </row>
    <row r="56" spans="2:17" ht="15" thickBot="1">
      <c r="B56" s="522"/>
      <c r="C56" s="565" t="s">
        <v>257</v>
      </c>
      <c r="D56" s="566"/>
      <c r="E56" s="567"/>
      <c r="F56" s="1694">
        <v>3.5000000000000003E-2</v>
      </c>
      <c r="G56" s="1366"/>
      <c r="H56" s="559"/>
      <c r="I56" s="472" t="str">
        <f>IFERROR(J56/'1B'!$L$21,"")</f>
        <v/>
      </c>
      <c r="J56" s="568">
        <f>'8E'!J66</f>
        <v>0</v>
      </c>
      <c r="K56" s="569">
        <f t="shared" si="10"/>
        <v>0</v>
      </c>
      <c r="L56" s="569">
        <f t="shared" si="10"/>
        <v>0</v>
      </c>
      <c r="M56" s="569">
        <f>L56+(L56*$F56)</f>
        <v>0</v>
      </c>
      <c r="N56" s="569">
        <f t="shared" si="10"/>
        <v>0</v>
      </c>
      <c r="O56" s="569">
        <f t="shared" si="10"/>
        <v>0</v>
      </c>
      <c r="P56" s="570">
        <f t="shared" si="10"/>
        <v>0</v>
      </c>
      <c r="Q56" s="521"/>
    </row>
    <row r="57" spans="2:17" ht="15" thickBot="1">
      <c r="B57" s="522"/>
      <c r="C57" s="479" t="s">
        <v>462</v>
      </c>
      <c r="D57" s="537"/>
      <c r="E57" s="520"/>
      <c r="F57" s="538"/>
      <c r="G57" s="538"/>
      <c r="H57" s="520"/>
      <c r="I57" s="472" t="str">
        <f>IFERROR(J57/'1B'!$L$21,"")</f>
        <v/>
      </c>
      <c r="J57" s="473">
        <f>SUM(J36:J56)</f>
        <v>0</v>
      </c>
      <c r="K57" s="474">
        <f t="shared" ref="K57:P57" si="11">SUM(K36:K56)</f>
        <v>0</v>
      </c>
      <c r="L57" s="474">
        <f t="shared" si="11"/>
        <v>0</v>
      </c>
      <c r="M57" s="474">
        <f t="shared" si="11"/>
        <v>0</v>
      </c>
      <c r="N57" s="474">
        <f t="shared" si="11"/>
        <v>0</v>
      </c>
      <c r="O57" s="474">
        <f t="shared" si="11"/>
        <v>0</v>
      </c>
      <c r="P57" s="475">
        <f t="shared" si="11"/>
        <v>0</v>
      </c>
      <c r="Q57" s="521"/>
    </row>
    <row r="58" spans="2:17" ht="15" thickBot="1">
      <c r="B58" s="522"/>
      <c r="C58" s="479"/>
      <c r="D58" s="537"/>
      <c r="E58" s="520"/>
      <c r="F58" s="546" t="s">
        <v>427</v>
      </c>
      <c r="G58" s="547"/>
      <c r="H58" s="523"/>
      <c r="I58" s="523"/>
      <c r="J58" s="476"/>
      <c r="K58" s="477"/>
      <c r="L58" s="477"/>
      <c r="M58" s="477"/>
      <c r="N58" s="477"/>
      <c r="O58" s="477"/>
      <c r="P58" s="478"/>
      <c r="Q58" s="521"/>
    </row>
    <row r="59" spans="2:17">
      <c r="B59" s="555"/>
      <c r="C59" s="571" t="s">
        <v>463</v>
      </c>
      <c r="D59" s="572"/>
      <c r="E59" s="551"/>
      <c r="F59" s="1682">
        <v>3.5000000000000003E-2</v>
      </c>
      <c r="G59" s="1368"/>
      <c r="H59" s="551"/>
      <c r="I59" s="470" t="str">
        <f>IFERROR(J59/'1B'!$L$21,"")</f>
        <v/>
      </c>
      <c r="J59" s="573">
        <f>'8E'!J69</f>
        <v>0</v>
      </c>
      <c r="K59" s="561">
        <f t="shared" ref="K59:P60" si="12">J59+(J59*$F59)</f>
        <v>0</v>
      </c>
      <c r="L59" s="561">
        <f t="shared" si="12"/>
        <v>0</v>
      </c>
      <c r="M59" s="561">
        <f t="shared" si="12"/>
        <v>0</v>
      </c>
      <c r="N59" s="561">
        <f t="shared" si="12"/>
        <v>0</v>
      </c>
      <c r="O59" s="561">
        <f t="shared" si="12"/>
        <v>0</v>
      </c>
      <c r="P59" s="562">
        <f t="shared" si="12"/>
        <v>0</v>
      </c>
      <c r="Q59" s="521"/>
    </row>
    <row r="60" spans="2:17" ht="15" thickBot="1">
      <c r="B60" s="555"/>
      <c r="C60" s="574" t="s">
        <v>464</v>
      </c>
      <c r="D60" s="566"/>
      <c r="E60" s="567"/>
      <c r="F60" s="1695">
        <v>3.5000000000000003E-2</v>
      </c>
      <c r="G60" s="1366"/>
      <c r="H60" s="559"/>
      <c r="I60" s="472" t="str">
        <f>IFERROR(J60/'1B'!$L$21,"")</f>
        <v/>
      </c>
      <c r="J60" s="799">
        <f>'8E'!J70</f>
        <v>0</v>
      </c>
      <c r="K60" s="569">
        <f t="shared" si="12"/>
        <v>0</v>
      </c>
      <c r="L60" s="569">
        <f t="shared" si="12"/>
        <v>0</v>
      </c>
      <c r="M60" s="569">
        <f t="shared" si="12"/>
        <v>0</v>
      </c>
      <c r="N60" s="569">
        <f t="shared" si="12"/>
        <v>0</v>
      </c>
      <c r="O60" s="569">
        <f t="shared" si="12"/>
        <v>0</v>
      </c>
      <c r="P60" s="570">
        <f t="shared" si="12"/>
        <v>0</v>
      </c>
      <c r="Q60" s="521"/>
    </row>
    <row r="61" spans="2:17">
      <c r="B61" s="555"/>
      <c r="C61" s="479" t="s">
        <v>465</v>
      </c>
      <c r="D61" s="537"/>
      <c r="E61" s="537"/>
      <c r="F61" s="537"/>
      <c r="G61" s="537"/>
      <c r="H61" s="520"/>
      <c r="I61" s="575" t="str">
        <f>IFERROR(J61/'1B'!$L$21,"")</f>
        <v/>
      </c>
      <c r="J61" s="473">
        <f>SUM(J59:J60)</f>
        <v>0</v>
      </c>
      <c r="K61" s="474">
        <f t="shared" ref="K61:P61" si="13">SUM(K59:K60)</f>
        <v>0</v>
      </c>
      <c r="L61" s="474">
        <f t="shared" si="13"/>
        <v>0</v>
      </c>
      <c r="M61" s="474">
        <f t="shared" si="13"/>
        <v>0</v>
      </c>
      <c r="N61" s="474">
        <f t="shared" si="13"/>
        <v>0</v>
      </c>
      <c r="O61" s="474">
        <f t="shared" si="13"/>
        <v>0</v>
      </c>
      <c r="P61" s="475">
        <f t="shared" si="13"/>
        <v>0</v>
      </c>
      <c r="Q61" s="521"/>
    </row>
    <row r="62" spans="2:17" ht="7.5" customHeight="1" thickBot="1">
      <c r="B62" s="555"/>
      <c r="C62" s="479"/>
      <c r="D62" s="537"/>
      <c r="E62" s="537"/>
      <c r="F62" s="537"/>
      <c r="G62" s="537"/>
      <c r="H62" s="520"/>
      <c r="I62" s="575"/>
      <c r="J62" s="476"/>
      <c r="K62" s="477"/>
      <c r="L62" s="477"/>
      <c r="M62" s="477"/>
      <c r="N62" s="477"/>
      <c r="O62" s="477"/>
      <c r="P62" s="478"/>
      <c r="Q62" s="521"/>
    </row>
    <row r="63" spans="2:17" ht="15" thickBot="1">
      <c r="B63" s="522"/>
      <c r="C63" s="479" t="s">
        <v>466</v>
      </c>
      <c r="D63" s="537"/>
      <c r="E63" s="342"/>
      <c r="F63" s="1696">
        <v>3.5000000000000003E-2</v>
      </c>
      <c r="G63" s="1369"/>
      <c r="H63" s="551"/>
      <c r="I63" s="1398" t="str">
        <f>IFERROR(J63/'1B'!$L$21,"")</f>
        <v/>
      </c>
      <c r="J63" s="591">
        <v>0</v>
      </c>
      <c r="K63" s="576">
        <f>J63+(J63*$F63)</f>
        <v>0</v>
      </c>
      <c r="L63" s="576">
        <f t="shared" ref="L63:P65" si="14">K63+(K63*$F63)</f>
        <v>0</v>
      </c>
      <c r="M63" s="576">
        <f t="shared" si="14"/>
        <v>0</v>
      </c>
      <c r="N63" s="576">
        <f t="shared" si="14"/>
        <v>0</v>
      </c>
      <c r="O63" s="576">
        <f t="shared" si="14"/>
        <v>0</v>
      </c>
      <c r="P63" s="577">
        <f t="shared" si="14"/>
        <v>0</v>
      </c>
      <c r="Q63" s="521"/>
    </row>
    <row r="64" spans="2:17" ht="7.5" customHeight="1" thickBot="1">
      <c r="B64" s="522"/>
      <c r="C64" s="479"/>
      <c r="D64" s="537"/>
      <c r="E64" s="342"/>
      <c r="F64" s="537"/>
      <c r="G64" s="537"/>
      <c r="H64" s="520"/>
      <c r="I64" s="575"/>
      <c r="J64" s="476"/>
      <c r="K64" s="477"/>
      <c r="L64" s="477"/>
      <c r="M64" s="477"/>
      <c r="N64" s="477"/>
      <c r="O64" s="477"/>
      <c r="P64" s="478"/>
      <c r="Q64" s="521"/>
    </row>
    <row r="65" spans="2:17" ht="15" thickBot="1">
      <c r="B65" s="522"/>
      <c r="C65" s="578" t="s">
        <v>467</v>
      </c>
      <c r="D65" s="540"/>
      <c r="E65" s="540"/>
      <c r="F65" s="1697">
        <v>0</v>
      </c>
      <c r="G65" s="1370"/>
      <c r="H65" s="579"/>
      <c r="I65" s="540"/>
      <c r="J65" s="1698">
        <f>'8E'!J75</f>
        <v>0</v>
      </c>
      <c r="K65" s="1699">
        <f>J65+(J65*$F65)</f>
        <v>0</v>
      </c>
      <c r="L65" s="1699">
        <f t="shared" si="14"/>
        <v>0</v>
      </c>
      <c r="M65" s="1699">
        <f t="shared" si="14"/>
        <v>0</v>
      </c>
      <c r="N65" s="1699">
        <f t="shared" si="14"/>
        <v>0</v>
      </c>
      <c r="O65" s="1699">
        <f t="shared" si="14"/>
        <v>0</v>
      </c>
      <c r="P65" s="1700">
        <f t="shared" si="14"/>
        <v>0</v>
      </c>
      <c r="Q65" s="521"/>
    </row>
    <row r="66" spans="2:17" ht="15.5" thickTop="1" thickBot="1">
      <c r="B66" s="522"/>
      <c r="C66" s="545" t="s">
        <v>468</v>
      </c>
      <c r="D66" s="537"/>
      <c r="E66" s="520"/>
      <c r="F66" s="537"/>
      <c r="G66" s="537"/>
      <c r="H66" s="580"/>
      <c r="I66" s="538" t="s">
        <v>431</v>
      </c>
      <c r="J66" s="481">
        <f>J57+J61+J63+J65</f>
        <v>0</v>
      </c>
      <c r="K66" s="482">
        <f t="shared" ref="K66:P66" si="15">K57+K61+K63+K65</f>
        <v>0</v>
      </c>
      <c r="L66" s="482">
        <f t="shared" si="15"/>
        <v>0</v>
      </c>
      <c r="M66" s="482">
        <f t="shared" si="15"/>
        <v>0</v>
      </c>
      <c r="N66" s="482">
        <f t="shared" si="15"/>
        <v>0</v>
      </c>
      <c r="O66" s="482">
        <f t="shared" si="15"/>
        <v>0</v>
      </c>
      <c r="P66" s="483">
        <f t="shared" si="15"/>
        <v>0</v>
      </c>
      <c r="Q66" s="521"/>
    </row>
    <row r="67" spans="2:17" ht="7.5" customHeight="1" thickBot="1">
      <c r="B67" s="522"/>
      <c r="C67" s="537"/>
      <c r="D67" s="537"/>
      <c r="E67" s="537"/>
      <c r="F67" s="537"/>
      <c r="G67" s="537"/>
      <c r="H67" s="537"/>
      <c r="I67" s="537"/>
      <c r="J67" s="581"/>
      <c r="K67" s="581"/>
      <c r="L67" s="581"/>
      <c r="M67" s="581"/>
      <c r="N67" s="581"/>
      <c r="O67" s="581"/>
      <c r="P67" s="581"/>
      <c r="Q67" s="521"/>
    </row>
    <row r="68" spans="2:17" ht="15" thickBot="1">
      <c r="B68" s="522"/>
      <c r="C68" s="545" t="s">
        <v>469</v>
      </c>
      <c r="D68" s="537"/>
      <c r="E68" s="537"/>
      <c r="F68" s="537"/>
      <c r="G68" s="537"/>
      <c r="H68" s="537"/>
      <c r="I68" s="538" t="s">
        <v>431</v>
      </c>
      <c r="J68" s="484">
        <f>J32-J66</f>
        <v>0</v>
      </c>
      <c r="K68" s="485">
        <f t="shared" ref="K68:P68" si="16">K32-K66</f>
        <v>0</v>
      </c>
      <c r="L68" s="485">
        <f t="shared" si="16"/>
        <v>0</v>
      </c>
      <c r="M68" s="485">
        <f t="shared" si="16"/>
        <v>0</v>
      </c>
      <c r="N68" s="485">
        <f t="shared" si="16"/>
        <v>0</v>
      </c>
      <c r="O68" s="485">
        <f t="shared" si="16"/>
        <v>0</v>
      </c>
      <c r="P68" s="486">
        <f t="shared" si="16"/>
        <v>0</v>
      </c>
      <c r="Q68" s="521"/>
    </row>
    <row r="69" spans="2:17">
      <c r="B69" s="522"/>
      <c r="C69" s="545"/>
      <c r="D69" s="537"/>
      <c r="E69" s="537"/>
      <c r="F69" s="537"/>
      <c r="G69" s="537"/>
      <c r="H69" s="537"/>
      <c r="I69" s="538"/>
      <c r="J69" s="575"/>
      <c r="K69" s="575"/>
      <c r="L69" s="575"/>
      <c r="M69" s="575"/>
      <c r="N69" s="575"/>
      <c r="O69" s="575"/>
      <c r="P69" s="575"/>
      <c r="Q69" s="521"/>
    </row>
    <row r="70" spans="2:17" ht="15" thickBot="1">
      <c r="B70" s="397"/>
      <c r="C70" s="2062" t="s">
        <v>470</v>
      </c>
      <c r="D70" s="2062"/>
      <c r="E70" s="2062"/>
      <c r="F70" s="487"/>
      <c r="G70" s="487"/>
      <c r="H70" s="487"/>
      <c r="I70" s="487"/>
      <c r="J70" s="487"/>
      <c r="K70" s="487"/>
      <c r="L70" s="487"/>
      <c r="M70" s="1371"/>
      <c r="N70" s="1371"/>
      <c r="O70" s="1371"/>
      <c r="P70" s="1371"/>
      <c r="Q70" s="358"/>
    </row>
    <row r="71" spans="2:17" ht="15" thickBot="1">
      <c r="B71" s="397"/>
      <c r="C71" s="708" t="s">
        <v>471</v>
      </c>
      <c r="D71" s="357"/>
      <c r="E71" s="1225"/>
      <c r="F71" s="1225"/>
      <c r="G71" s="1225"/>
      <c r="H71" s="2063" t="s">
        <v>472</v>
      </c>
      <c r="I71" s="2064"/>
      <c r="J71" s="449" t="s">
        <v>419</v>
      </c>
      <c r="K71" s="450" t="s">
        <v>420</v>
      </c>
      <c r="L71" s="450" t="s">
        <v>421</v>
      </c>
      <c r="M71" s="450" t="s">
        <v>422</v>
      </c>
      <c r="N71" s="450" t="s">
        <v>423</v>
      </c>
      <c r="O71" s="450" t="s">
        <v>424</v>
      </c>
      <c r="P71" s="451" t="s">
        <v>425</v>
      </c>
      <c r="Q71" s="358"/>
    </row>
    <row r="72" spans="2:17">
      <c r="B72" s="397"/>
      <c r="C72" s="2069" t="s">
        <v>473</v>
      </c>
      <c r="D72" s="2070"/>
      <c r="E72" s="2070"/>
      <c r="F72" s="2070"/>
      <c r="G72" s="2071"/>
      <c r="H72" s="2065">
        <v>0</v>
      </c>
      <c r="I72" s="2066"/>
      <c r="J72" s="1701">
        <v>0</v>
      </c>
      <c r="K72" s="1702">
        <v>0</v>
      </c>
      <c r="L72" s="1702">
        <v>0</v>
      </c>
      <c r="M72" s="1702">
        <v>0</v>
      </c>
      <c r="N72" s="1702">
        <v>0</v>
      </c>
      <c r="O72" s="1702">
        <v>0</v>
      </c>
      <c r="P72" s="1703">
        <v>0</v>
      </c>
      <c r="Q72" s="358"/>
    </row>
    <row r="73" spans="2:17">
      <c r="B73" s="397"/>
      <c r="C73" s="2072" t="s">
        <v>474</v>
      </c>
      <c r="D73" s="2073"/>
      <c r="E73" s="2073"/>
      <c r="F73" s="2073"/>
      <c r="G73" s="2074"/>
      <c r="H73" s="2067">
        <v>0</v>
      </c>
      <c r="I73" s="2068"/>
      <c r="J73" s="1704">
        <v>0</v>
      </c>
      <c r="K73" s="1705">
        <v>0</v>
      </c>
      <c r="L73" s="1705">
        <v>0</v>
      </c>
      <c r="M73" s="1705">
        <v>0</v>
      </c>
      <c r="N73" s="1705">
        <v>0</v>
      </c>
      <c r="O73" s="1705">
        <v>0</v>
      </c>
      <c r="P73" s="1706">
        <v>0</v>
      </c>
      <c r="Q73" s="358"/>
    </row>
    <row r="74" spans="2:17" ht="15" thickBot="1">
      <c r="B74" s="397"/>
      <c r="C74" s="2077" t="s">
        <v>475</v>
      </c>
      <c r="D74" s="2078"/>
      <c r="E74" s="2078"/>
      <c r="F74" s="2078"/>
      <c r="G74" s="2079"/>
      <c r="H74" s="2075">
        <v>0</v>
      </c>
      <c r="I74" s="2076"/>
      <c r="J74" s="1707">
        <v>0</v>
      </c>
      <c r="K74" s="1708">
        <v>0</v>
      </c>
      <c r="L74" s="1708">
        <v>0</v>
      </c>
      <c r="M74" s="1708">
        <v>0</v>
      </c>
      <c r="N74" s="1708">
        <v>0</v>
      </c>
      <c r="O74" s="1708">
        <v>0</v>
      </c>
      <c r="P74" s="1709">
        <v>0</v>
      </c>
      <c r="Q74" s="358"/>
    </row>
    <row r="75" spans="2:17" ht="15" thickTop="1">
      <c r="B75" s="397"/>
      <c r="C75" s="1372"/>
      <c r="D75" s="1372"/>
      <c r="E75" s="1372"/>
      <c r="F75" s="1372"/>
      <c r="G75" s="1372"/>
      <c r="H75" s="1373"/>
      <c r="I75" s="1374" t="s">
        <v>476</v>
      </c>
      <c r="J75" s="488">
        <f>SUM(J72:J74)</f>
        <v>0</v>
      </c>
      <c r="K75" s="489">
        <f t="shared" ref="K75:P75" si="17">SUM(K72:K74)</f>
        <v>0</v>
      </c>
      <c r="L75" s="489">
        <f t="shared" si="17"/>
        <v>0</v>
      </c>
      <c r="M75" s="489">
        <f t="shared" si="17"/>
        <v>0</v>
      </c>
      <c r="N75" s="489">
        <f t="shared" si="17"/>
        <v>0</v>
      </c>
      <c r="O75" s="489">
        <f t="shared" si="17"/>
        <v>0</v>
      </c>
      <c r="P75" s="490">
        <f t="shared" si="17"/>
        <v>0</v>
      </c>
      <c r="Q75" s="358"/>
    </row>
    <row r="76" spans="2:17">
      <c r="B76" s="397"/>
      <c r="C76" s="1372"/>
      <c r="D76" s="1372"/>
      <c r="E76" s="1372"/>
      <c r="F76" s="1225"/>
      <c r="G76" s="1225"/>
      <c r="H76" s="803"/>
      <c r="I76" s="803" t="s">
        <v>477</v>
      </c>
      <c r="J76" s="740" t="str">
        <f>IFERROR(J68/J75,"$0 ")</f>
        <v xml:space="preserve">$0 </v>
      </c>
      <c r="K76" s="741" t="str">
        <f t="shared" ref="K76:P76" si="18">IFERROR(K68/K75,"$0 ")</f>
        <v xml:space="preserve">$0 </v>
      </c>
      <c r="L76" s="741" t="str">
        <f t="shared" si="18"/>
        <v xml:space="preserve">$0 </v>
      </c>
      <c r="M76" s="741" t="str">
        <f t="shared" si="18"/>
        <v xml:space="preserve">$0 </v>
      </c>
      <c r="N76" s="741" t="str">
        <f t="shared" si="18"/>
        <v xml:space="preserve">$0 </v>
      </c>
      <c r="O76" s="741" t="str">
        <f t="shared" si="18"/>
        <v xml:space="preserve">$0 </v>
      </c>
      <c r="P76" s="742" t="str">
        <f t="shared" si="18"/>
        <v xml:space="preserve">$0 </v>
      </c>
      <c r="Q76" s="358"/>
    </row>
    <row r="77" spans="2:17" ht="15" thickBot="1">
      <c r="B77" s="397"/>
      <c r="C77" s="1372"/>
      <c r="D77" s="1372"/>
      <c r="E77" s="1372"/>
      <c r="F77" s="2080" t="s">
        <v>478</v>
      </c>
      <c r="G77" s="2080"/>
      <c r="H77" s="2080"/>
      <c r="I77" s="2081"/>
      <c r="J77" s="491">
        <f>J68-J75</f>
        <v>0</v>
      </c>
      <c r="K77" s="492">
        <f t="shared" ref="K77:P77" si="19">K68-K75</f>
        <v>0</v>
      </c>
      <c r="L77" s="492">
        <f t="shared" si="19"/>
        <v>0</v>
      </c>
      <c r="M77" s="492">
        <f>M68-M75</f>
        <v>0</v>
      </c>
      <c r="N77" s="492">
        <f t="shared" si="19"/>
        <v>0</v>
      </c>
      <c r="O77" s="492">
        <f t="shared" si="19"/>
        <v>0</v>
      </c>
      <c r="P77" s="493">
        <f t="shared" si="19"/>
        <v>0</v>
      </c>
      <c r="Q77" s="358"/>
    </row>
    <row r="78" spans="2:17" ht="15" customHeight="1" thickBot="1">
      <c r="B78" s="397"/>
      <c r="C78" s="1372"/>
      <c r="D78" s="1372"/>
      <c r="E78" s="1372"/>
      <c r="F78" s="1372"/>
      <c r="G78" s="1372"/>
      <c r="H78" s="1373"/>
      <c r="I78" s="1373"/>
      <c r="J78" s="1375"/>
      <c r="K78" s="1375"/>
      <c r="L78" s="1375"/>
      <c r="M78" s="1375"/>
      <c r="N78" s="1375"/>
      <c r="O78" s="1375"/>
      <c r="P78" s="1375"/>
      <c r="Q78" s="358"/>
    </row>
    <row r="79" spans="2:17" ht="15" thickBot="1">
      <c r="B79" s="397"/>
      <c r="C79" s="708" t="s">
        <v>479</v>
      </c>
      <c r="D79" s="357"/>
      <c r="E79" s="1225"/>
      <c r="F79" s="1225"/>
      <c r="G79" s="1225"/>
      <c r="H79" s="2063" t="s">
        <v>472</v>
      </c>
      <c r="I79" s="2064"/>
      <c r="J79" s="449" t="s">
        <v>419</v>
      </c>
      <c r="K79" s="450" t="s">
        <v>420</v>
      </c>
      <c r="L79" s="450" t="s">
        <v>421</v>
      </c>
      <c r="M79" s="450" t="s">
        <v>422</v>
      </c>
      <c r="N79" s="450" t="s">
        <v>423</v>
      </c>
      <c r="O79" s="450" t="s">
        <v>424</v>
      </c>
      <c r="P79" s="451" t="s">
        <v>425</v>
      </c>
      <c r="Q79" s="358"/>
    </row>
    <row r="80" spans="2:17">
      <c r="B80" s="397"/>
      <c r="C80" s="2069" t="s">
        <v>480</v>
      </c>
      <c r="D80" s="2070"/>
      <c r="E80" s="2070"/>
      <c r="F80" s="2070"/>
      <c r="G80" s="2071"/>
      <c r="H80" s="2065">
        <v>0</v>
      </c>
      <c r="I80" s="2066"/>
      <c r="J80" s="1701">
        <v>0</v>
      </c>
      <c r="K80" s="1702">
        <v>0</v>
      </c>
      <c r="L80" s="1702">
        <v>0</v>
      </c>
      <c r="M80" s="1702">
        <v>0</v>
      </c>
      <c r="N80" s="1702">
        <v>0</v>
      </c>
      <c r="O80" s="1702">
        <v>0</v>
      </c>
      <c r="P80" s="1703">
        <v>0</v>
      </c>
      <c r="Q80" s="358"/>
    </row>
    <row r="81" spans="2:17">
      <c r="B81" s="397"/>
      <c r="C81" s="2082" t="s">
        <v>481</v>
      </c>
      <c r="D81" s="2083"/>
      <c r="E81" s="2083"/>
      <c r="F81" s="2083"/>
      <c r="G81" s="2084"/>
      <c r="H81" s="2067">
        <v>0</v>
      </c>
      <c r="I81" s="2068"/>
      <c r="J81" s="1704">
        <v>0</v>
      </c>
      <c r="K81" s="1705">
        <v>0</v>
      </c>
      <c r="L81" s="1705">
        <v>0</v>
      </c>
      <c r="M81" s="1705">
        <v>0</v>
      </c>
      <c r="N81" s="1705">
        <v>0</v>
      </c>
      <c r="O81" s="1705">
        <v>0</v>
      </c>
      <c r="P81" s="1706">
        <v>0</v>
      </c>
      <c r="Q81" s="358"/>
    </row>
    <row r="82" spans="2:17">
      <c r="B82" s="397"/>
      <c r="C82" s="2082" t="s">
        <v>482</v>
      </c>
      <c r="D82" s="2083"/>
      <c r="E82" s="2083"/>
      <c r="F82" s="2083"/>
      <c r="G82" s="2084"/>
      <c r="H82" s="2067">
        <v>0</v>
      </c>
      <c r="I82" s="2068"/>
      <c r="J82" s="1710">
        <v>0</v>
      </c>
      <c r="K82" s="1711">
        <v>0</v>
      </c>
      <c r="L82" s="1711">
        <v>0</v>
      </c>
      <c r="M82" s="1711">
        <v>0</v>
      </c>
      <c r="N82" s="1711">
        <v>0</v>
      </c>
      <c r="O82" s="1711">
        <v>0</v>
      </c>
      <c r="P82" s="1712">
        <v>0</v>
      </c>
      <c r="Q82" s="358"/>
    </row>
    <row r="83" spans="2:17" ht="15" thickBot="1">
      <c r="B83" s="397"/>
      <c r="C83" s="2077" t="s">
        <v>475</v>
      </c>
      <c r="D83" s="2078"/>
      <c r="E83" s="2078"/>
      <c r="F83" s="2078"/>
      <c r="G83" s="2079"/>
      <c r="H83" s="2075">
        <v>0</v>
      </c>
      <c r="I83" s="2076"/>
      <c r="J83" s="1713">
        <v>0</v>
      </c>
      <c r="K83" s="1714">
        <v>0</v>
      </c>
      <c r="L83" s="1714">
        <v>0</v>
      </c>
      <c r="M83" s="1714">
        <v>0</v>
      </c>
      <c r="N83" s="1714">
        <v>0</v>
      </c>
      <c r="O83" s="1714">
        <v>0</v>
      </c>
      <c r="P83" s="1715">
        <v>0</v>
      </c>
      <c r="Q83" s="358"/>
    </row>
    <row r="84" spans="2:17" ht="15.5" thickTop="1" thickBot="1">
      <c r="B84" s="397"/>
      <c r="C84" s="1225"/>
      <c r="D84" s="1225"/>
      <c r="E84" s="1225"/>
      <c r="F84" s="2080" t="s">
        <v>483</v>
      </c>
      <c r="G84" s="2080"/>
      <c r="H84" s="2080"/>
      <c r="I84" s="2081"/>
      <c r="J84" s="494">
        <f>SUM(J80:J83)</f>
        <v>0</v>
      </c>
      <c r="K84" s="495">
        <f t="shared" ref="K84:P84" si="20">SUM(K80:K83)</f>
        <v>0</v>
      </c>
      <c r="L84" s="495">
        <f t="shared" si="20"/>
        <v>0</v>
      </c>
      <c r="M84" s="495">
        <f t="shared" si="20"/>
        <v>0</v>
      </c>
      <c r="N84" s="495">
        <f t="shared" si="20"/>
        <v>0</v>
      </c>
      <c r="O84" s="495">
        <f t="shared" si="20"/>
        <v>0</v>
      </c>
      <c r="P84" s="496">
        <f t="shared" si="20"/>
        <v>0</v>
      </c>
      <c r="Q84" s="358"/>
    </row>
    <row r="85" spans="2:17" ht="7.5" customHeight="1" thickBot="1">
      <c r="B85" s="397"/>
      <c r="C85" s="1225"/>
      <c r="D85" s="1225"/>
      <c r="E85" s="1225"/>
      <c r="F85" s="1225"/>
      <c r="G85" s="1225"/>
      <c r="H85" s="1225"/>
      <c r="I85" s="1225"/>
      <c r="J85" s="1225"/>
      <c r="K85" s="1225"/>
      <c r="L85" s="1225"/>
      <c r="M85" s="1225"/>
      <c r="N85" s="1225"/>
      <c r="O85" s="1225"/>
      <c r="P85" s="1225"/>
      <c r="Q85" s="358"/>
    </row>
    <row r="86" spans="2:17">
      <c r="B86" s="397"/>
      <c r="C86" s="1225"/>
      <c r="D86" s="1225"/>
      <c r="E86" s="1225"/>
      <c r="F86" s="2080" t="s">
        <v>484</v>
      </c>
      <c r="G86" s="2080"/>
      <c r="H86" s="2080"/>
      <c r="I86" s="2081"/>
      <c r="J86" s="743" t="str">
        <f>IFERROR(J68/(J75+J84),"$0 ")</f>
        <v xml:space="preserve">$0 </v>
      </c>
      <c r="K86" s="744" t="str">
        <f t="shared" ref="K86:P86" si="21">IFERROR(K68/(K75+K84),"$0 ")</f>
        <v xml:space="preserve">$0 </v>
      </c>
      <c r="L86" s="744" t="str">
        <f t="shared" si="21"/>
        <v xml:space="preserve">$0 </v>
      </c>
      <c r="M86" s="744" t="str">
        <f t="shared" si="21"/>
        <v xml:space="preserve">$0 </v>
      </c>
      <c r="N86" s="744" t="str">
        <f t="shared" si="21"/>
        <v xml:space="preserve">$0 </v>
      </c>
      <c r="O86" s="744" t="str">
        <f t="shared" si="21"/>
        <v xml:space="preserve">$0 </v>
      </c>
      <c r="P86" s="745" t="str">
        <f t="shared" si="21"/>
        <v xml:space="preserve">$0 </v>
      </c>
      <c r="Q86" s="358"/>
    </row>
    <row r="87" spans="2:17" ht="15" thickBot="1">
      <c r="B87" s="397"/>
      <c r="C87" s="1225"/>
      <c r="D87" s="1225"/>
      <c r="E87" s="1225"/>
      <c r="F87" s="2080" t="s">
        <v>485</v>
      </c>
      <c r="G87" s="2080"/>
      <c r="H87" s="2085"/>
      <c r="I87" s="2086"/>
      <c r="J87" s="1376">
        <f>J77-J84</f>
        <v>0</v>
      </c>
      <c r="K87" s="1377">
        <f t="shared" ref="K87:O87" si="22">K77-K84</f>
        <v>0</v>
      </c>
      <c r="L87" s="1378">
        <f t="shared" si="22"/>
        <v>0</v>
      </c>
      <c r="M87" s="1378">
        <f t="shared" si="22"/>
        <v>0</v>
      </c>
      <c r="N87" s="1378">
        <f t="shared" si="22"/>
        <v>0</v>
      </c>
      <c r="O87" s="1378">
        <f t="shared" si="22"/>
        <v>0</v>
      </c>
      <c r="P87" s="1379">
        <f>P77-P84</f>
        <v>0</v>
      </c>
      <c r="Q87" s="358"/>
    </row>
    <row r="88" spans="2:17" ht="9" customHeight="1" thickBot="1">
      <c r="B88" s="1325"/>
      <c r="C88" s="363"/>
      <c r="D88" s="582"/>
      <c r="E88" s="363"/>
      <c r="F88" s="363"/>
      <c r="G88" s="363"/>
      <c r="H88" s="363"/>
      <c r="I88" s="363"/>
      <c r="J88" s="363"/>
      <c r="K88" s="363"/>
      <c r="L88" s="363"/>
      <c r="M88" s="363"/>
      <c r="N88" s="363"/>
      <c r="O88" s="363"/>
      <c r="P88" s="363"/>
      <c r="Q88" s="364"/>
    </row>
    <row r="89" spans="2:17" ht="9" customHeight="1">
      <c r="B89" s="516"/>
      <c r="C89" s="517"/>
      <c r="D89" s="517"/>
      <c r="E89" s="517"/>
      <c r="F89" s="517"/>
      <c r="G89" s="517"/>
      <c r="H89" s="517"/>
      <c r="I89" s="517"/>
      <c r="J89" s="517"/>
      <c r="K89" s="517"/>
      <c r="L89" s="517"/>
      <c r="M89" s="517"/>
      <c r="N89" s="517"/>
      <c r="O89" s="517"/>
      <c r="P89" s="517"/>
      <c r="Q89" s="518"/>
    </row>
    <row r="90" spans="2:17" ht="18.5">
      <c r="B90" s="519"/>
      <c r="C90" s="1900" t="s">
        <v>1089</v>
      </c>
      <c r="D90" s="1900"/>
      <c r="E90" s="1900"/>
      <c r="F90" s="1900"/>
      <c r="G90" s="1900"/>
      <c r="H90" s="1900"/>
      <c r="I90" s="1900"/>
      <c r="J90" s="1900"/>
      <c r="K90" s="1900"/>
      <c r="L90" s="1900"/>
      <c r="M90" s="1900"/>
      <c r="N90" s="1900"/>
      <c r="O90" s="1900"/>
      <c r="P90" s="1900"/>
      <c r="Q90" s="521"/>
    </row>
    <row r="91" spans="2:17">
      <c r="B91" s="519"/>
      <c r="C91" s="520"/>
      <c r="D91" s="520"/>
      <c r="E91" s="520"/>
      <c r="F91" s="520"/>
      <c r="G91" s="520"/>
      <c r="H91" s="520"/>
      <c r="I91" s="520"/>
      <c r="J91" s="520"/>
      <c r="K91" s="520"/>
      <c r="L91" s="520"/>
      <c r="M91" s="520"/>
      <c r="N91" s="520"/>
      <c r="O91" s="520"/>
      <c r="P91" s="520"/>
      <c r="Q91" s="521"/>
    </row>
    <row r="92" spans="2:17">
      <c r="B92" s="519"/>
      <c r="C92" s="1140" t="s">
        <v>63</v>
      </c>
      <c r="D92" s="1139" t="str">
        <f>IF('1A'!G86="","Enter Project Name on Form 1A",'1A'!G86)</f>
        <v>Enter Project Name on Form 1A</v>
      </c>
      <c r="E92" s="1139"/>
      <c r="F92" s="1139"/>
      <c r="G92" s="1139"/>
      <c r="H92" s="1139"/>
      <c r="I92" s="1139"/>
      <c r="J92" s="1139"/>
      <c r="K92" s="1225"/>
      <c r="L92" s="1225"/>
      <c r="M92" s="1225"/>
      <c r="N92" s="1140"/>
      <c r="O92" s="1140"/>
      <c r="P92" s="1140"/>
      <c r="Q92" s="521"/>
    </row>
    <row r="93" spans="2:17" ht="3.75" customHeight="1">
      <c r="B93" s="519"/>
      <c r="C93" s="1140"/>
      <c r="D93" s="1140"/>
      <c r="E93" s="1140"/>
      <c r="F93" s="1140"/>
      <c r="G93" s="1140"/>
      <c r="H93" s="1140"/>
      <c r="I93" s="1140"/>
      <c r="J93" s="1225"/>
      <c r="K93" s="1225"/>
      <c r="L93" s="1225"/>
      <c r="M93" s="1225"/>
      <c r="N93" s="1140"/>
      <c r="O93" s="1140"/>
      <c r="P93" s="1140"/>
      <c r="Q93" s="521"/>
    </row>
    <row r="94" spans="2:17">
      <c r="B94" s="522"/>
      <c r="C94" s="1140" t="s">
        <v>417</v>
      </c>
      <c r="D94" s="1389" t="str">
        <f>IF(D13=0,"",D13)</f>
        <v/>
      </c>
      <c r="E94" s="523"/>
      <c r="F94" s="523"/>
      <c r="G94" s="523"/>
      <c r="H94" s="523"/>
      <c r="I94" s="523"/>
      <c r="J94" s="524"/>
      <c r="K94" s="524"/>
      <c r="L94" s="524"/>
      <c r="M94" s="524"/>
      <c r="N94" s="524"/>
      <c r="O94" s="525"/>
      <c r="P94" s="524"/>
      <c r="Q94" s="526"/>
    </row>
    <row r="95" spans="2:17" ht="7.5" customHeight="1">
      <c r="B95" s="397"/>
      <c r="C95" s="357"/>
      <c r="D95" s="357"/>
      <c r="E95" s="357"/>
      <c r="F95" s="357"/>
      <c r="G95" s="357"/>
      <c r="H95" s="357"/>
      <c r="I95" s="357"/>
      <c r="J95" s="357"/>
      <c r="K95" s="357"/>
      <c r="L95" s="357"/>
      <c r="M95" s="357"/>
      <c r="N95" s="357"/>
      <c r="O95" s="357"/>
      <c r="P95" s="357"/>
      <c r="Q95" s="358"/>
    </row>
    <row r="96" spans="2:17" ht="15" thickBot="1">
      <c r="B96" s="528"/>
      <c r="C96" s="445" t="s">
        <v>418</v>
      </c>
      <c r="D96" s="446"/>
      <c r="E96" s="444"/>
      <c r="F96" s="444"/>
      <c r="G96" s="444"/>
      <c r="H96" s="444"/>
      <c r="I96" s="444"/>
      <c r="J96" s="446"/>
      <c r="K96" s="446"/>
      <c r="L96" s="446"/>
      <c r="M96" s="446"/>
      <c r="N96" s="446"/>
      <c r="O96" s="448"/>
      <c r="P96" s="446"/>
      <c r="Q96" s="530"/>
    </row>
    <row r="97" spans="2:17" ht="15" thickBot="1">
      <c r="B97" s="397"/>
      <c r="C97" s="537"/>
      <c r="D97" s="1225"/>
      <c r="E97" s="1225"/>
      <c r="F97" s="1225"/>
      <c r="G97" s="1225"/>
      <c r="H97" s="1225"/>
      <c r="I97" s="497" t="s">
        <v>486</v>
      </c>
      <c r="J97" s="498" t="s">
        <v>487</v>
      </c>
      <c r="K97" s="450" t="s">
        <v>488</v>
      </c>
      <c r="L97" s="450" t="s">
        <v>489</v>
      </c>
      <c r="M97" s="450" t="s">
        <v>490</v>
      </c>
      <c r="N97" s="450" t="s">
        <v>491</v>
      </c>
      <c r="O97" s="450" t="s">
        <v>492</v>
      </c>
      <c r="P97" s="451" t="s">
        <v>493</v>
      </c>
      <c r="Q97" s="358"/>
    </row>
    <row r="98" spans="2:17">
      <c r="B98" s="397"/>
      <c r="C98" s="529" t="s">
        <v>426</v>
      </c>
      <c r="D98" s="1225"/>
      <c r="E98" s="1225"/>
      <c r="F98" s="1225"/>
      <c r="G98" s="1225"/>
      <c r="H98" s="1225"/>
      <c r="I98" s="453"/>
      <c r="J98" s="454"/>
      <c r="K98" s="454"/>
      <c r="L98" s="454"/>
      <c r="M98" s="454"/>
      <c r="N98" s="454"/>
      <c r="O98" s="454"/>
      <c r="P98" s="455"/>
      <c r="Q98" s="358"/>
    </row>
    <row r="99" spans="2:17">
      <c r="B99" s="397"/>
      <c r="C99" s="583" t="s">
        <v>428</v>
      </c>
      <c r="D99" s="1225"/>
      <c r="E99" s="1225"/>
      <c r="F99" s="1225"/>
      <c r="G99" s="1225"/>
      <c r="H99" s="1225"/>
      <c r="I99" s="573">
        <f>P18+(P18*$H18)</f>
        <v>0</v>
      </c>
      <c r="J99" s="584">
        <f>I99+(I99*$H18)</f>
        <v>0</v>
      </c>
      <c r="K99" s="584">
        <f t="shared" ref="K99:P99" si="23">J99+(J99*$H18)</f>
        <v>0</v>
      </c>
      <c r="L99" s="584">
        <f t="shared" si="23"/>
        <v>0</v>
      </c>
      <c r="M99" s="584">
        <f t="shared" si="23"/>
        <v>0</v>
      </c>
      <c r="N99" s="584">
        <f t="shared" si="23"/>
        <v>0</v>
      </c>
      <c r="O99" s="584">
        <f t="shared" si="23"/>
        <v>0</v>
      </c>
      <c r="P99" s="585">
        <f t="shared" si="23"/>
        <v>0</v>
      </c>
      <c r="Q99" s="358"/>
    </row>
    <row r="100" spans="2:17">
      <c r="B100" s="397"/>
      <c r="C100" s="583" t="s">
        <v>374</v>
      </c>
      <c r="D100" s="1225"/>
      <c r="E100" s="1225"/>
      <c r="F100" s="1225"/>
      <c r="G100" s="1225"/>
      <c r="H100" s="1225"/>
      <c r="I100" s="1395"/>
      <c r="J100" s="1396"/>
      <c r="K100" s="1396"/>
      <c r="L100" s="1396"/>
      <c r="M100" s="1396"/>
      <c r="N100" s="1396"/>
      <c r="O100" s="1396"/>
      <c r="P100" s="1397"/>
      <c r="Q100" s="358"/>
    </row>
    <row r="101" spans="2:17">
      <c r="B101" s="397"/>
      <c r="C101" s="583" t="s">
        <v>384</v>
      </c>
      <c r="D101" s="1225"/>
      <c r="E101" s="1225"/>
      <c r="F101" s="1225"/>
      <c r="G101" s="1225"/>
      <c r="H101" s="1225"/>
      <c r="I101" s="573">
        <v>0</v>
      </c>
      <c r="J101" s="584">
        <v>0</v>
      </c>
      <c r="K101" s="584">
        <v>0</v>
      </c>
      <c r="L101" s="584">
        <v>0</v>
      </c>
      <c r="M101" s="584">
        <v>0</v>
      </c>
      <c r="N101" s="584">
        <v>0</v>
      </c>
      <c r="O101" s="584">
        <v>0</v>
      </c>
      <c r="P101" s="585">
        <v>0</v>
      </c>
      <c r="Q101" s="358"/>
    </row>
    <row r="102" spans="2:17">
      <c r="B102" s="397"/>
      <c r="C102" s="583" t="s">
        <v>494</v>
      </c>
      <c r="D102" s="2101" t="str">
        <f>IF(D21=0,"",D21)</f>
        <v/>
      </c>
      <c r="E102" s="2102"/>
      <c r="F102" s="2102"/>
      <c r="G102" s="596"/>
      <c r="H102" s="537"/>
      <c r="I102" s="573">
        <f>P21+(P21*$H21)</f>
        <v>0</v>
      </c>
      <c r="J102" s="584">
        <f>I102+(I102*$H21)</f>
        <v>0</v>
      </c>
      <c r="K102" s="584">
        <f t="shared" ref="K102:P103" si="24">J102+(J102*$H21)</f>
        <v>0</v>
      </c>
      <c r="L102" s="584">
        <f t="shared" si="24"/>
        <v>0</v>
      </c>
      <c r="M102" s="584">
        <f t="shared" si="24"/>
        <v>0</v>
      </c>
      <c r="N102" s="584">
        <f t="shared" si="24"/>
        <v>0</v>
      </c>
      <c r="O102" s="584">
        <f t="shared" si="24"/>
        <v>0</v>
      </c>
      <c r="P102" s="585">
        <f t="shared" si="24"/>
        <v>0</v>
      </c>
      <c r="Q102" s="358"/>
    </row>
    <row r="103" spans="2:17">
      <c r="B103" s="397"/>
      <c r="C103" s="565" t="s">
        <v>494</v>
      </c>
      <c r="D103" s="2101" t="str">
        <f>IF(D22=0,"",D22)</f>
        <v/>
      </c>
      <c r="E103" s="2102"/>
      <c r="F103" s="2102"/>
      <c r="G103" s="596"/>
      <c r="H103" s="537"/>
      <c r="I103" s="573">
        <f>P22+(P22*$H22)</f>
        <v>0</v>
      </c>
      <c r="J103" s="584">
        <f>I103+(I103*$H22)</f>
        <v>0</v>
      </c>
      <c r="K103" s="584">
        <f t="shared" si="24"/>
        <v>0</v>
      </c>
      <c r="L103" s="584">
        <f t="shared" si="24"/>
        <v>0</v>
      </c>
      <c r="M103" s="584">
        <f t="shared" si="24"/>
        <v>0</v>
      </c>
      <c r="N103" s="584">
        <f t="shared" si="24"/>
        <v>0</v>
      </c>
      <c r="O103" s="584">
        <f t="shared" si="24"/>
        <v>0</v>
      </c>
      <c r="P103" s="585">
        <f t="shared" si="24"/>
        <v>0</v>
      </c>
      <c r="Q103" s="358"/>
    </row>
    <row r="104" spans="2:17">
      <c r="B104" s="397"/>
      <c r="C104" s="537" t="s">
        <v>430</v>
      </c>
      <c r="D104" s="1225"/>
      <c r="E104" s="1225"/>
      <c r="F104" s="1225"/>
      <c r="G104" s="1225"/>
      <c r="H104" s="1225"/>
      <c r="I104" s="499">
        <f>SUM(I99:I103)</f>
        <v>0</v>
      </c>
      <c r="J104" s="500">
        <f t="shared" ref="J104:O104" si="25">SUM(J99:J103)</f>
        <v>0</v>
      </c>
      <c r="K104" s="500">
        <f t="shared" si="25"/>
        <v>0</v>
      </c>
      <c r="L104" s="500">
        <f t="shared" si="25"/>
        <v>0</v>
      </c>
      <c r="M104" s="500">
        <f t="shared" si="25"/>
        <v>0</v>
      </c>
      <c r="N104" s="500">
        <f t="shared" si="25"/>
        <v>0</v>
      </c>
      <c r="O104" s="500">
        <f t="shared" si="25"/>
        <v>0</v>
      </c>
      <c r="P104" s="501">
        <f>SUM(P99:P103)</f>
        <v>0</v>
      </c>
      <c r="Q104" s="358"/>
    </row>
    <row r="105" spans="2:17">
      <c r="B105" s="397"/>
      <c r="C105" s="537"/>
      <c r="D105" s="1225"/>
      <c r="E105" s="1225"/>
      <c r="F105" s="1225"/>
      <c r="G105" s="1225"/>
      <c r="H105" s="1225"/>
      <c r="I105" s="502"/>
      <c r="J105" s="503"/>
      <c r="K105" s="503"/>
      <c r="L105" s="503"/>
      <c r="M105" s="503"/>
      <c r="N105" s="503"/>
      <c r="O105" s="503"/>
      <c r="P105" s="504"/>
      <c r="Q105" s="358"/>
    </row>
    <row r="106" spans="2:17">
      <c r="B106" s="397"/>
      <c r="C106" s="537" t="s">
        <v>432</v>
      </c>
      <c r="D106" s="1225"/>
      <c r="E106" s="1225"/>
      <c r="F106" s="1225"/>
      <c r="G106" s="1225"/>
      <c r="H106" s="1225"/>
      <c r="I106" s="1716">
        <v>0</v>
      </c>
      <c r="J106" s="1717">
        <v>0</v>
      </c>
      <c r="K106" s="1717">
        <v>0</v>
      </c>
      <c r="L106" s="1717">
        <v>0</v>
      </c>
      <c r="M106" s="1717">
        <v>0</v>
      </c>
      <c r="N106" s="1717">
        <v>0</v>
      </c>
      <c r="O106" s="1717">
        <v>0</v>
      </c>
      <c r="P106" s="1718">
        <v>0</v>
      </c>
      <c r="Q106" s="358"/>
    </row>
    <row r="107" spans="2:17">
      <c r="B107" s="397"/>
      <c r="C107" s="537"/>
      <c r="D107" s="1225"/>
      <c r="E107" s="1225"/>
      <c r="F107" s="1225"/>
      <c r="G107" s="1225"/>
      <c r="H107" s="1225"/>
      <c r="I107" s="502"/>
      <c r="J107" s="503"/>
      <c r="K107" s="503"/>
      <c r="L107" s="503"/>
      <c r="M107" s="503"/>
      <c r="N107" s="503"/>
      <c r="O107" s="503"/>
      <c r="P107" s="504"/>
      <c r="Q107" s="358"/>
    </row>
    <row r="108" spans="2:17" ht="15" thickBot="1">
      <c r="B108" s="397"/>
      <c r="C108" s="540" t="s">
        <v>433</v>
      </c>
      <c r="D108" s="1354"/>
      <c r="E108" s="1354"/>
      <c r="F108" s="1354"/>
      <c r="G108" s="1354"/>
      <c r="H108" s="1354"/>
      <c r="I108" s="1719">
        <v>0</v>
      </c>
      <c r="J108" s="1720">
        <v>0</v>
      </c>
      <c r="K108" s="1720">
        <v>0</v>
      </c>
      <c r="L108" s="1720">
        <v>0</v>
      </c>
      <c r="M108" s="1720">
        <v>0</v>
      </c>
      <c r="N108" s="1720">
        <v>0</v>
      </c>
      <c r="O108" s="1720">
        <v>0</v>
      </c>
      <c r="P108" s="1721">
        <v>0</v>
      </c>
      <c r="Q108" s="358"/>
    </row>
    <row r="109" spans="2:17" ht="15" thickTop="1">
      <c r="B109" s="397"/>
      <c r="C109" s="529" t="s">
        <v>434</v>
      </c>
      <c r="D109" s="1225"/>
      <c r="E109" s="1225"/>
      <c r="F109" s="1225"/>
      <c r="G109" s="1225"/>
      <c r="H109" s="1225"/>
      <c r="I109" s="505">
        <f>I104+I106+I108</f>
        <v>0</v>
      </c>
      <c r="J109" s="506">
        <f t="shared" ref="J109:O109" si="26">J104+J106+J108</f>
        <v>0</v>
      </c>
      <c r="K109" s="506">
        <f t="shared" si="26"/>
        <v>0</v>
      </c>
      <c r="L109" s="506">
        <f t="shared" si="26"/>
        <v>0</v>
      </c>
      <c r="M109" s="506">
        <f t="shared" si="26"/>
        <v>0</v>
      </c>
      <c r="N109" s="506">
        <f t="shared" si="26"/>
        <v>0</v>
      </c>
      <c r="O109" s="506">
        <f t="shared" si="26"/>
        <v>0</v>
      </c>
      <c r="P109" s="507">
        <f>P104+P106+P108</f>
        <v>0</v>
      </c>
      <c r="Q109" s="358"/>
    </row>
    <row r="110" spans="2:17">
      <c r="B110" s="397"/>
      <c r="C110" s="529"/>
      <c r="D110" s="1225"/>
      <c r="E110" s="1225"/>
      <c r="F110" s="1225"/>
      <c r="G110" s="1225"/>
      <c r="H110" s="1225"/>
      <c r="I110" s="502"/>
      <c r="J110" s="503"/>
      <c r="K110" s="503"/>
      <c r="L110" s="503"/>
      <c r="M110" s="503"/>
      <c r="N110" s="503"/>
      <c r="O110" s="503"/>
      <c r="P110" s="504"/>
      <c r="Q110" s="358"/>
    </row>
    <row r="111" spans="2:17">
      <c r="B111" s="397"/>
      <c r="C111" s="586" t="s">
        <v>495</v>
      </c>
      <c r="D111" s="1225"/>
      <c r="E111" s="1225"/>
      <c r="F111" s="1225"/>
      <c r="G111" s="1225"/>
      <c r="H111" s="1225"/>
      <c r="I111" s="1380">
        <f>-I104*$H30</f>
        <v>0</v>
      </c>
      <c r="J111" s="1381">
        <f t="shared" ref="J111:P111" si="27">-J104*$H30</f>
        <v>0</v>
      </c>
      <c r="K111" s="1381">
        <f t="shared" si="27"/>
        <v>0</v>
      </c>
      <c r="L111" s="1381">
        <f t="shared" si="27"/>
        <v>0</v>
      </c>
      <c r="M111" s="1381">
        <f t="shared" si="27"/>
        <v>0</v>
      </c>
      <c r="N111" s="1381">
        <f t="shared" si="27"/>
        <v>0</v>
      </c>
      <c r="O111" s="1381">
        <f t="shared" si="27"/>
        <v>0</v>
      </c>
      <c r="P111" s="1382">
        <f t="shared" si="27"/>
        <v>0</v>
      </c>
      <c r="Q111" s="358"/>
    </row>
    <row r="112" spans="2:17" ht="15" thickBot="1">
      <c r="B112" s="397"/>
      <c r="C112" s="544" t="s">
        <v>496</v>
      </c>
      <c r="D112" s="1354"/>
      <c r="E112" s="1354"/>
      <c r="F112" s="1354"/>
      <c r="G112" s="1354"/>
      <c r="H112" s="1354"/>
      <c r="I112" s="1383">
        <f>-I108*$H31</f>
        <v>0</v>
      </c>
      <c r="J112" s="1384">
        <f>-J108*$H31</f>
        <v>0</v>
      </c>
      <c r="K112" s="1384">
        <f t="shared" ref="K112:P112" si="28">-K108*$H31</f>
        <v>0</v>
      </c>
      <c r="L112" s="1384">
        <f t="shared" si="28"/>
        <v>0</v>
      </c>
      <c r="M112" s="1384">
        <f t="shared" si="28"/>
        <v>0</v>
      </c>
      <c r="N112" s="1384">
        <f t="shared" si="28"/>
        <v>0</v>
      </c>
      <c r="O112" s="1384">
        <f t="shared" si="28"/>
        <v>0</v>
      </c>
      <c r="P112" s="1385">
        <f t="shared" si="28"/>
        <v>0</v>
      </c>
      <c r="Q112" s="358"/>
    </row>
    <row r="113" spans="2:17" ht="15.5" thickTop="1" thickBot="1">
      <c r="B113" s="397"/>
      <c r="C113" s="545" t="s">
        <v>438</v>
      </c>
      <c r="D113" s="1225"/>
      <c r="E113" s="1225"/>
      <c r="F113" s="1225"/>
      <c r="G113" s="1225"/>
      <c r="H113" s="1225"/>
      <c r="I113" s="508">
        <f>I109+I111+I112</f>
        <v>0</v>
      </c>
      <c r="J113" s="509">
        <f t="shared" ref="J113:O113" si="29">J109+J111+J112</f>
        <v>0</v>
      </c>
      <c r="K113" s="510">
        <f t="shared" si="29"/>
        <v>0</v>
      </c>
      <c r="L113" s="510">
        <f t="shared" si="29"/>
        <v>0</v>
      </c>
      <c r="M113" s="510">
        <f t="shared" si="29"/>
        <v>0</v>
      </c>
      <c r="N113" s="510">
        <f t="shared" si="29"/>
        <v>0</v>
      </c>
      <c r="O113" s="510">
        <f t="shared" si="29"/>
        <v>0</v>
      </c>
      <c r="P113" s="511">
        <f>P109+P111+P112</f>
        <v>0</v>
      </c>
      <c r="Q113" s="358"/>
    </row>
    <row r="114" spans="2:17" ht="7.5" customHeight="1">
      <c r="B114" s="397"/>
      <c r="C114" s="357"/>
      <c r="D114" s="357"/>
      <c r="E114" s="357"/>
      <c r="F114" s="357"/>
      <c r="G114" s="357"/>
      <c r="H114" s="357"/>
      <c r="I114" s="357"/>
      <c r="J114" s="357"/>
      <c r="K114" s="357"/>
      <c r="L114" s="357"/>
      <c r="M114" s="357"/>
      <c r="N114" s="357"/>
      <c r="O114" s="357"/>
      <c r="P114" s="357"/>
      <c r="Q114" s="358"/>
    </row>
    <row r="115" spans="2:17" ht="15" thickBot="1">
      <c r="B115" s="522"/>
      <c r="C115" s="466" t="s">
        <v>439</v>
      </c>
      <c r="D115" s="467"/>
      <c r="E115" s="467"/>
      <c r="F115" s="467"/>
      <c r="G115" s="467"/>
      <c r="H115" s="467"/>
      <c r="I115" s="467"/>
      <c r="J115" s="467"/>
      <c r="K115" s="467"/>
      <c r="L115" s="467"/>
      <c r="M115" s="468"/>
      <c r="N115" s="467"/>
      <c r="O115" s="467"/>
      <c r="P115" s="467"/>
      <c r="Q115" s="526"/>
    </row>
    <row r="116" spans="2:17" ht="15" thickBot="1">
      <c r="B116" s="522"/>
      <c r="C116" s="529" t="s">
        <v>440</v>
      </c>
      <c r="D116" s="520"/>
      <c r="E116" s="537"/>
      <c r="F116" s="357"/>
      <c r="G116" s="357"/>
      <c r="H116" s="520"/>
      <c r="I116" s="449" t="s">
        <v>486</v>
      </c>
      <c r="J116" s="449" t="s">
        <v>487</v>
      </c>
      <c r="K116" s="449" t="s">
        <v>488</v>
      </c>
      <c r="L116" s="449" t="s">
        <v>489</v>
      </c>
      <c r="M116" s="449" t="s">
        <v>490</v>
      </c>
      <c r="N116" s="449" t="s">
        <v>491</v>
      </c>
      <c r="O116" s="449" t="s">
        <v>492</v>
      </c>
      <c r="P116" s="497" t="s">
        <v>493</v>
      </c>
      <c r="Q116" s="521"/>
    </row>
    <row r="117" spans="2:17">
      <c r="B117" s="522"/>
      <c r="C117" s="548" t="s">
        <v>442</v>
      </c>
      <c r="D117" s="549"/>
      <c r="E117" s="550"/>
      <c r="F117" s="549"/>
      <c r="G117" s="549"/>
      <c r="H117" s="550"/>
      <c r="I117" s="552">
        <f t="shared" ref="I117:I137" si="30">P36+($F36*P36)</f>
        <v>0</v>
      </c>
      <c r="J117" s="553">
        <f t="shared" ref="J117:P132" si="31">I117+(I117*$F36)</f>
        <v>0</v>
      </c>
      <c r="K117" s="553">
        <f t="shared" si="31"/>
        <v>0</v>
      </c>
      <c r="L117" s="553">
        <f t="shared" si="31"/>
        <v>0</v>
      </c>
      <c r="M117" s="553">
        <f t="shared" si="31"/>
        <v>0</v>
      </c>
      <c r="N117" s="553">
        <f t="shared" si="31"/>
        <v>0</v>
      </c>
      <c r="O117" s="553">
        <f t="shared" si="31"/>
        <v>0</v>
      </c>
      <c r="P117" s="554">
        <f t="shared" si="31"/>
        <v>0</v>
      </c>
      <c r="Q117" s="521"/>
    </row>
    <row r="118" spans="2:17">
      <c r="B118" s="522"/>
      <c r="C118" s="556" t="s">
        <v>443</v>
      </c>
      <c r="D118" s="557"/>
      <c r="E118" s="558"/>
      <c r="F118" s="557"/>
      <c r="G118" s="557"/>
      <c r="H118" s="558"/>
      <c r="I118" s="560">
        <f t="shared" si="30"/>
        <v>0</v>
      </c>
      <c r="J118" s="561">
        <f t="shared" si="31"/>
        <v>0</v>
      </c>
      <c r="K118" s="561">
        <f t="shared" si="31"/>
        <v>0</v>
      </c>
      <c r="L118" s="561">
        <f t="shared" si="31"/>
        <v>0</v>
      </c>
      <c r="M118" s="561">
        <f t="shared" si="31"/>
        <v>0</v>
      </c>
      <c r="N118" s="561">
        <f t="shared" si="31"/>
        <v>0</v>
      </c>
      <c r="O118" s="561">
        <f t="shared" si="31"/>
        <v>0</v>
      </c>
      <c r="P118" s="562">
        <f t="shared" si="31"/>
        <v>0</v>
      </c>
      <c r="Q118" s="521"/>
    </row>
    <row r="119" spans="2:17">
      <c r="B119" s="522"/>
      <c r="C119" s="556" t="s">
        <v>444</v>
      </c>
      <c r="D119" s="557"/>
      <c r="E119" s="558"/>
      <c r="F119" s="557"/>
      <c r="G119" s="557"/>
      <c r="H119" s="558"/>
      <c r="I119" s="560">
        <f t="shared" si="30"/>
        <v>0</v>
      </c>
      <c r="J119" s="561">
        <f t="shared" si="31"/>
        <v>0</v>
      </c>
      <c r="K119" s="561">
        <f t="shared" si="31"/>
        <v>0</v>
      </c>
      <c r="L119" s="561">
        <f t="shared" si="31"/>
        <v>0</v>
      </c>
      <c r="M119" s="561">
        <f t="shared" si="31"/>
        <v>0</v>
      </c>
      <c r="N119" s="561">
        <f t="shared" si="31"/>
        <v>0</v>
      </c>
      <c r="O119" s="561">
        <f t="shared" si="31"/>
        <v>0</v>
      </c>
      <c r="P119" s="562">
        <f t="shared" si="31"/>
        <v>0</v>
      </c>
      <c r="Q119" s="521"/>
    </row>
    <row r="120" spans="2:17">
      <c r="B120" s="522"/>
      <c r="C120" s="556" t="s">
        <v>445</v>
      </c>
      <c r="D120" s="558"/>
      <c r="E120" s="557"/>
      <c r="F120" s="587"/>
      <c r="G120" s="587"/>
      <c r="H120" s="558"/>
      <c r="I120" s="560">
        <f t="shared" si="30"/>
        <v>0</v>
      </c>
      <c r="J120" s="561">
        <f t="shared" si="31"/>
        <v>0</v>
      </c>
      <c r="K120" s="561">
        <f t="shared" si="31"/>
        <v>0</v>
      </c>
      <c r="L120" s="561">
        <f t="shared" si="31"/>
        <v>0</v>
      </c>
      <c r="M120" s="561">
        <f t="shared" si="31"/>
        <v>0</v>
      </c>
      <c r="N120" s="561">
        <f t="shared" si="31"/>
        <v>0</v>
      </c>
      <c r="O120" s="561">
        <f t="shared" si="31"/>
        <v>0</v>
      </c>
      <c r="P120" s="562">
        <f t="shared" si="31"/>
        <v>0</v>
      </c>
      <c r="Q120" s="521"/>
    </row>
    <row r="121" spans="2:17">
      <c r="B121" s="522"/>
      <c r="C121" s="556" t="s">
        <v>446</v>
      </c>
      <c r="D121" s="557"/>
      <c r="E121" s="558"/>
      <c r="F121" s="557"/>
      <c r="G121" s="557"/>
      <c r="H121" s="558"/>
      <c r="I121" s="560">
        <f t="shared" si="30"/>
        <v>0</v>
      </c>
      <c r="J121" s="561">
        <f t="shared" si="31"/>
        <v>0</v>
      </c>
      <c r="K121" s="561">
        <f t="shared" si="31"/>
        <v>0</v>
      </c>
      <c r="L121" s="561">
        <f t="shared" si="31"/>
        <v>0</v>
      </c>
      <c r="M121" s="561">
        <f t="shared" si="31"/>
        <v>0</v>
      </c>
      <c r="N121" s="561">
        <f t="shared" si="31"/>
        <v>0</v>
      </c>
      <c r="O121" s="561">
        <f t="shared" si="31"/>
        <v>0</v>
      </c>
      <c r="P121" s="562">
        <f t="shared" si="31"/>
        <v>0</v>
      </c>
      <c r="Q121" s="521"/>
    </row>
    <row r="122" spans="2:17">
      <c r="B122" s="522"/>
      <c r="C122" s="556" t="s">
        <v>447</v>
      </c>
      <c r="D122" s="557"/>
      <c r="E122" s="558"/>
      <c r="F122" s="588"/>
      <c r="G122" s="588"/>
      <c r="H122" s="558"/>
      <c r="I122" s="560">
        <f t="shared" si="30"/>
        <v>0</v>
      </c>
      <c r="J122" s="561">
        <f t="shared" si="31"/>
        <v>0</v>
      </c>
      <c r="K122" s="561">
        <f t="shared" si="31"/>
        <v>0</v>
      </c>
      <c r="L122" s="561">
        <f t="shared" si="31"/>
        <v>0</v>
      </c>
      <c r="M122" s="561">
        <f t="shared" si="31"/>
        <v>0</v>
      </c>
      <c r="N122" s="561">
        <f t="shared" si="31"/>
        <v>0</v>
      </c>
      <c r="O122" s="561">
        <f t="shared" si="31"/>
        <v>0</v>
      </c>
      <c r="P122" s="562">
        <f t="shared" si="31"/>
        <v>0</v>
      </c>
      <c r="Q122" s="521"/>
    </row>
    <row r="123" spans="2:17">
      <c r="B123" s="522"/>
      <c r="C123" s="556" t="s">
        <v>448</v>
      </c>
      <c r="D123" s="557"/>
      <c r="E123" s="558"/>
      <c r="F123" s="557"/>
      <c r="G123" s="557"/>
      <c r="H123" s="558"/>
      <c r="I123" s="560">
        <f t="shared" si="30"/>
        <v>0</v>
      </c>
      <c r="J123" s="561">
        <f t="shared" si="31"/>
        <v>0</v>
      </c>
      <c r="K123" s="561">
        <f t="shared" si="31"/>
        <v>0</v>
      </c>
      <c r="L123" s="561">
        <f t="shared" si="31"/>
        <v>0</v>
      </c>
      <c r="M123" s="561">
        <f t="shared" si="31"/>
        <v>0</v>
      </c>
      <c r="N123" s="561">
        <f t="shared" si="31"/>
        <v>0</v>
      </c>
      <c r="O123" s="561">
        <f t="shared" si="31"/>
        <v>0</v>
      </c>
      <c r="P123" s="562">
        <f t="shared" si="31"/>
        <v>0</v>
      </c>
      <c r="Q123" s="521"/>
    </row>
    <row r="124" spans="2:17">
      <c r="B124" s="522"/>
      <c r="C124" s="556" t="s">
        <v>449</v>
      </c>
      <c r="D124" s="558"/>
      <c r="E124" s="557"/>
      <c r="F124" s="587"/>
      <c r="G124" s="587"/>
      <c r="H124" s="558"/>
      <c r="I124" s="560">
        <f t="shared" si="30"/>
        <v>0</v>
      </c>
      <c r="J124" s="561">
        <f t="shared" si="31"/>
        <v>0</v>
      </c>
      <c r="K124" s="561">
        <f t="shared" si="31"/>
        <v>0</v>
      </c>
      <c r="L124" s="561">
        <f t="shared" si="31"/>
        <v>0</v>
      </c>
      <c r="M124" s="561">
        <f t="shared" si="31"/>
        <v>0</v>
      </c>
      <c r="N124" s="561">
        <f t="shared" si="31"/>
        <v>0</v>
      </c>
      <c r="O124" s="561">
        <f t="shared" si="31"/>
        <v>0</v>
      </c>
      <c r="P124" s="562">
        <f t="shared" si="31"/>
        <v>0</v>
      </c>
      <c r="Q124" s="521"/>
    </row>
    <row r="125" spans="2:17">
      <c r="B125" s="522"/>
      <c r="C125" s="556" t="s">
        <v>450</v>
      </c>
      <c r="D125" s="557"/>
      <c r="E125" s="558"/>
      <c r="F125" s="557"/>
      <c r="G125" s="557"/>
      <c r="H125" s="558"/>
      <c r="I125" s="560">
        <f t="shared" si="30"/>
        <v>0</v>
      </c>
      <c r="J125" s="561">
        <f t="shared" si="31"/>
        <v>0</v>
      </c>
      <c r="K125" s="561">
        <f t="shared" si="31"/>
        <v>0</v>
      </c>
      <c r="L125" s="561">
        <f t="shared" si="31"/>
        <v>0</v>
      </c>
      <c r="M125" s="561">
        <f t="shared" si="31"/>
        <v>0</v>
      </c>
      <c r="N125" s="561">
        <f t="shared" si="31"/>
        <v>0</v>
      </c>
      <c r="O125" s="561">
        <f t="shared" si="31"/>
        <v>0</v>
      </c>
      <c r="P125" s="562">
        <f t="shared" si="31"/>
        <v>0</v>
      </c>
      <c r="Q125" s="521"/>
    </row>
    <row r="126" spans="2:17">
      <c r="B126" s="522"/>
      <c r="C126" s="556" t="s">
        <v>451</v>
      </c>
      <c r="D126" s="558"/>
      <c r="E126" s="558"/>
      <c r="F126" s="558"/>
      <c r="G126" s="558"/>
      <c r="H126" s="558"/>
      <c r="I126" s="560">
        <f t="shared" si="30"/>
        <v>0</v>
      </c>
      <c r="J126" s="561">
        <f t="shared" si="31"/>
        <v>0</v>
      </c>
      <c r="K126" s="561">
        <f t="shared" si="31"/>
        <v>0</v>
      </c>
      <c r="L126" s="561">
        <f t="shared" si="31"/>
        <v>0</v>
      </c>
      <c r="M126" s="561">
        <f t="shared" si="31"/>
        <v>0</v>
      </c>
      <c r="N126" s="561">
        <f t="shared" si="31"/>
        <v>0</v>
      </c>
      <c r="O126" s="561">
        <f t="shared" si="31"/>
        <v>0</v>
      </c>
      <c r="P126" s="562">
        <f t="shared" si="31"/>
        <v>0</v>
      </c>
      <c r="Q126" s="521"/>
    </row>
    <row r="127" spans="2:17">
      <c r="B127" s="522"/>
      <c r="C127" s="556" t="s">
        <v>452</v>
      </c>
      <c r="D127" s="557"/>
      <c r="E127" s="558"/>
      <c r="F127" s="557"/>
      <c r="G127" s="557"/>
      <c r="H127" s="558"/>
      <c r="I127" s="560">
        <f t="shared" si="30"/>
        <v>0</v>
      </c>
      <c r="J127" s="561">
        <f t="shared" si="31"/>
        <v>0</v>
      </c>
      <c r="K127" s="561">
        <f t="shared" si="31"/>
        <v>0</v>
      </c>
      <c r="L127" s="561">
        <f t="shared" si="31"/>
        <v>0</v>
      </c>
      <c r="M127" s="561">
        <f t="shared" si="31"/>
        <v>0</v>
      </c>
      <c r="N127" s="561">
        <f t="shared" si="31"/>
        <v>0</v>
      </c>
      <c r="O127" s="561">
        <f t="shared" si="31"/>
        <v>0</v>
      </c>
      <c r="P127" s="562">
        <f t="shared" si="31"/>
        <v>0</v>
      </c>
      <c r="Q127" s="521"/>
    </row>
    <row r="128" spans="2:17">
      <c r="B128" s="522"/>
      <c r="C128" s="556" t="s">
        <v>453</v>
      </c>
      <c r="D128" s="558"/>
      <c r="E128" s="558"/>
      <c r="F128" s="558"/>
      <c r="G128" s="558"/>
      <c r="H128" s="558"/>
      <c r="I128" s="560">
        <f t="shared" si="30"/>
        <v>0</v>
      </c>
      <c r="J128" s="561">
        <f t="shared" si="31"/>
        <v>0</v>
      </c>
      <c r="K128" s="561">
        <f t="shared" si="31"/>
        <v>0</v>
      </c>
      <c r="L128" s="561">
        <f t="shared" si="31"/>
        <v>0</v>
      </c>
      <c r="M128" s="561">
        <f t="shared" si="31"/>
        <v>0</v>
      </c>
      <c r="N128" s="561">
        <f t="shared" si="31"/>
        <v>0</v>
      </c>
      <c r="O128" s="561">
        <f t="shared" si="31"/>
        <v>0</v>
      </c>
      <c r="P128" s="562">
        <f t="shared" si="31"/>
        <v>0</v>
      </c>
      <c r="Q128" s="521"/>
    </row>
    <row r="129" spans="2:17">
      <c r="B129" s="522"/>
      <c r="C129" s="556" t="s">
        <v>454</v>
      </c>
      <c r="D129" s="558"/>
      <c r="E129" s="558"/>
      <c r="F129" s="558"/>
      <c r="G129" s="558"/>
      <c r="H129" s="558"/>
      <c r="I129" s="560">
        <f t="shared" si="30"/>
        <v>0</v>
      </c>
      <c r="J129" s="561">
        <f t="shared" si="31"/>
        <v>0</v>
      </c>
      <c r="K129" s="561">
        <f t="shared" si="31"/>
        <v>0</v>
      </c>
      <c r="L129" s="561">
        <f t="shared" si="31"/>
        <v>0</v>
      </c>
      <c r="M129" s="561">
        <f t="shared" si="31"/>
        <v>0</v>
      </c>
      <c r="N129" s="561">
        <f t="shared" si="31"/>
        <v>0</v>
      </c>
      <c r="O129" s="561">
        <f t="shared" si="31"/>
        <v>0</v>
      </c>
      <c r="P129" s="562">
        <f t="shared" si="31"/>
        <v>0</v>
      </c>
      <c r="Q129" s="521"/>
    </row>
    <row r="130" spans="2:17">
      <c r="B130" s="522"/>
      <c r="C130" s="556" t="s">
        <v>455</v>
      </c>
      <c r="D130" s="558"/>
      <c r="E130" s="558"/>
      <c r="F130" s="558"/>
      <c r="G130" s="558"/>
      <c r="H130" s="558"/>
      <c r="I130" s="560">
        <f t="shared" si="30"/>
        <v>0</v>
      </c>
      <c r="J130" s="561">
        <f t="shared" si="31"/>
        <v>0</v>
      </c>
      <c r="K130" s="561">
        <f t="shared" si="31"/>
        <v>0</v>
      </c>
      <c r="L130" s="561">
        <f t="shared" si="31"/>
        <v>0</v>
      </c>
      <c r="M130" s="561">
        <f t="shared" si="31"/>
        <v>0</v>
      </c>
      <c r="N130" s="561">
        <f t="shared" si="31"/>
        <v>0</v>
      </c>
      <c r="O130" s="561">
        <f t="shared" si="31"/>
        <v>0</v>
      </c>
      <c r="P130" s="562">
        <f t="shared" si="31"/>
        <v>0</v>
      </c>
      <c r="Q130" s="521"/>
    </row>
    <row r="131" spans="2:17">
      <c r="B131" s="522"/>
      <c r="C131" s="556" t="s">
        <v>456</v>
      </c>
      <c r="D131" s="558"/>
      <c r="E131" s="558"/>
      <c r="F131" s="558"/>
      <c r="G131" s="558"/>
      <c r="H131" s="558"/>
      <c r="I131" s="560">
        <f t="shared" si="30"/>
        <v>0</v>
      </c>
      <c r="J131" s="561">
        <f t="shared" si="31"/>
        <v>0</v>
      </c>
      <c r="K131" s="561">
        <f t="shared" si="31"/>
        <v>0</v>
      </c>
      <c r="L131" s="561">
        <f t="shared" si="31"/>
        <v>0</v>
      </c>
      <c r="M131" s="561">
        <f t="shared" si="31"/>
        <v>0</v>
      </c>
      <c r="N131" s="561">
        <f t="shared" si="31"/>
        <v>0</v>
      </c>
      <c r="O131" s="561">
        <f t="shared" si="31"/>
        <v>0</v>
      </c>
      <c r="P131" s="562">
        <f t="shared" si="31"/>
        <v>0</v>
      </c>
      <c r="Q131" s="521"/>
    </row>
    <row r="132" spans="2:17">
      <c r="B132" s="522"/>
      <c r="C132" s="556" t="s">
        <v>457</v>
      </c>
      <c r="D132" s="557"/>
      <c r="E132" s="558"/>
      <c r="F132" s="557"/>
      <c r="G132" s="557"/>
      <c r="H132" s="558"/>
      <c r="I132" s="560">
        <f t="shared" si="30"/>
        <v>0</v>
      </c>
      <c r="J132" s="561">
        <f t="shared" si="31"/>
        <v>0</v>
      </c>
      <c r="K132" s="561">
        <f t="shared" si="31"/>
        <v>0</v>
      </c>
      <c r="L132" s="561">
        <f t="shared" si="31"/>
        <v>0</v>
      </c>
      <c r="M132" s="561">
        <f t="shared" si="31"/>
        <v>0</v>
      </c>
      <c r="N132" s="561">
        <f t="shared" si="31"/>
        <v>0</v>
      </c>
      <c r="O132" s="561">
        <f t="shared" si="31"/>
        <v>0</v>
      </c>
      <c r="P132" s="562">
        <f t="shared" si="31"/>
        <v>0</v>
      </c>
      <c r="Q132" s="521"/>
    </row>
    <row r="133" spans="2:17">
      <c r="B133" s="522"/>
      <c r="C133" s="556" t="s">
        <v>458</v>
      </c>
      <c r="D133" s="557"/>
      <c r="E133" s="558"/>
      <c r="F133" s="557"/>
      <c r="G133" s="557"/>
      <c r="H133" s="558"/>
      <c r="I133" s="560">
        <f t="shared" si="30"/>
        <v>0</v>
      </c>
      <c r="J133" s="561">
        <f t="shared" ref="J133:P137" si="32">I133+(I133*$F52)</f>
        <v>0</v>
      </c>
      <c r="K133" s="561">
        <f t="shared" si="32"/>
        <v>0</v>
      </c>
      <c r="L133" s="561">
        <f t="shared" si="32"/>
        <v>0</v>
      </c>
      <c r="M133" s="561">
        <f t="shared" si="32"/>
        <v>0</v>
      </c>
      <c r="N133" s="561">
        <f t="shared" si="32"/>
        <v>0</v>
      </c>
      <c r="O133" s="561">
        <f t="shared" si="32"/>
        <v>0</v>
      </c>
      <c r="P133" s="562">
        <f t="shared" si="32"/>
        <v>0</v>
      </c>
      <c r="Q133" s="521"/>
    </row>
    <row r="134" spans="2:17">
      <c r="B134" s="522"/>
      <c r="C134" s="556" t="s">
        <v>459</v>
      </c>
      <c r="D134" s="557"/>
      <c r="E134" s="558"/>
      <c r="F134" s="557"/>
      <c r="G134" s="557"/>
      <c r="H134" s="558"/>
      <c r="I134" s="560">
        <f t="shared" si="30"/>
        <v>0</v>
      </c>
      <c r="J134" s="561">
        <f t="shared" si="32"/>
        <v>0</v>
      </c>
      <c r="K134" s="561">
        <f t="shared" si="32"/>
        <v>0</v>
      </c>
      <c r="L134" s="561">
        <f t="shared" si="32"/>
        <v>0</v>
      </c>
      <c r="M134" s="561">
        <f t="shared" si="32"/>
        <v>0</v>
      </c>
      <c r="N134" s="561">
        <f t="shared" si="32"/>
        <v>0</v>
      </c>
      <c r="O134" s="561">
        <f t="shared" si="32"/>
        <v>0</v>
      </c>
      <c r="P134" s="562">
        <f t="shared" si="32"/>
        <v>0</v>
      </c>
      <c r="Q134" s="521"/>
    </row>
    <row r="135" spans="2:17">
      <c r="B135" s="522"/>
      <c r="C135" s="556" t="s">
        <v>460</v>
      </c>
      <c r="D135" s="558"/>
      <c r="E135" s="558"/>
      <c r="F135" s="558"/>
      <c r="G135" s="558"/>
      <c r="H135" s="558"/>
      <c r="I135" s="560">
        <f t="shared" si="30"/>
        <v>0</v>
      </c>
      <c r="J135" s="561">
        <f t="shared" si="32"/>
        <v>0</v>
      </c>
      <c r="K135" s="561">
        <f t="shared" si="32"/>
        <v>0</v>
      </c>
      <c r="L135" s="561">
        <f t="shared" si="32"/>
        <v>0</v>
      </c>
      <c r="M135" s="561">
        <f t="shared" si="32"/>
        <v>0</v>
      </c>
      <c r="N135" s="561">
        <f t="shared" si="32"/>
        <v>0</v>
      </c>
      <c r="O135" s="561">
        <f t="shared" si="32"/>
        <v>0</v>
      </c>
      <c r="P135" s="562">
        <f t="shared" si="32"/>
        <v>0</v>
      </c>
      <c r="Q135" s="521"/>
    </row>
    <row r="136" spans="2:17">
      <c r="B136" s="522"/>
      <c r="C136" s="556" t="s">
        <v>461</v>
      </c>
      <c r="D136" s="558"/>
      <c r="E136" s="558"/>
      <c r="F136" s="558"/>
      <c r="G136" s="558"/>
      <c r="H136" s="558"/>
      <c r="I136" s="560">
        <f t="shared" si="30"/>
        <v>0</v>
      </c>
      <c r="J136" s="561">
        <f t="shared" si="32"/>
        <v>0</v>
      </c>
      <c r="K136" s="561">
        <f t="shared" si="32"/>
        <v>0</v>
      </c>
      <c r="L136" s="561">
        <f t="shared" si="32"/>
        <v>0</v>
      </c>
      <c r="M136" s="561">
        <f t="shared" si="32"/>
        <v>0</v>
      </c>
      <c r="N136" s="561">
        <f t="shared" si="32"/>
        <v>0</v>
      </c>
      <c r="O136" s="561">
        <f t="shared" si="32"/>
        <v>0</v>
      </c>
      <c r="P136" s="562">
        <f t="shared" si="32"/>
        <v>0</v>
      </c>
      <c r="Q136" s="521"/>
    </row>
    <row r="137" spans="2:17">
      <c r="B137" s="522"/>
      <c r="C137" s="565" t="s">
        <v>257</v>
      </c>
      <c r="D137" s="566"/>
      <c r="E137" s="567"/>
      <c r="F137" s="589"/>
      <c r="G137" s="589"/>
      <c r="H137" s="567"/>
      <c r="I137" s="568">
        <f t="shared" si="30"/>
        <v>0</v>
      </c>
      <c r="J137" s="569">
        <f t="shared" si="32"/>
        <v>0</v>
      </c>
      <c r="K137" s="569">
        <f t="shared" si="32"/>
        <v>0</v>
      </c>
      <c r="L137" s="569">
        <f t="shared" si="32"/>
        <v>0</v>
      </c>
      <c r="M137" s="569">
        <f t="shared" si="32"/>
        <v>0</v>
      </c>
      <c r="N137" s="569">
        <f t="shared" si="32"/>
        <v>0</v>
      </c>
      <c r="O137" s="569">
        <f t="shared" si="32"/>
        <v>0</v>
      </c>
      <c r="P137" s="570">
        <f t="shared" si="32"/>
        <v>0</v>
      </c>
      <c r="Q137" s="521"/>
    </row>
    <row r="138" spans="2:17">
      <c r="B138" s="522"/>
      <c r="C138" s="479" t="s">
        <v>462</v>
      </c>
      <c r="D138" s="537"/>
      <c r="E138" s="520"/>
      <c r="F138" s="538"/>
      <c r="G138" s="538"/>
      <c r="H138" s="520"/>
      <c r="I138" s="473">
        <f>SUM(I117:I137)</f>
        <v>0</v>
      </c>
      <c r="J138" s="474">
        <f t="shared" ref="J138:O138" si="33">SUM(J117:J137)</f>
        <v>0</v>
      </c>
      <c r="K138" s="474">
        <f t="shared" si="33"/>
        <v>0</v>
      </c>
      <c r="L138" s="474">
        <f t="shared" si="33"/>
        <v>0</v>
      </c>
      <c r="M138" s="474">
        <f t="shared" si="33"/>
        <v>0</v>
      </c>
      <c r="N138" s="474">
        <f t="shared" si="33"/>
        <v>0</v>
      </c>
      <c r="O138" s="474">
        <f t="shared" si="33"/>
        <v>0</v>
      </c>
      <c r="P138" s="512">
        <f>SUM(P117:P137)</f>
        <v>0</v>
      </c>
      <c r="Q138" s="521"/>
    </row>
    <row r="139" spans="2:17" ht="7.5" customHeight="1">
      <c r="B139" s="522"/>
      <c r="C139" s="479"/>
      <c r="D139" s="537"/>
      <c r="E139" s="520"/>
      <c r="F139" s="538"/>
      <c r="G139" s="538"/>
      <c r="H139" s="520"/>
      <c r="I139" s="476"/>
      <c r="J139" s="477"/>
      <c r="K139" s="477"/>
      <c r="L139" s="477"/>
      <c r="M139" s="477"/>
      <c r="N139" s="477"/>
      <c r="O139" s="477"/>
      <c r="P139" s="478"/>
      <c r="Q139" s="521"/>
    </row>
    <row r="140" spans="2:17">
      <c r="B140" s="522"/>
      <c r="C140" s="590" t="s">
        <v>463</v>
      </c>
      <c r="D140" s="537"/>
      <c r="E140" s="520"/>
      <c r="F140" s="537"/>
      <c r="G140" s="537"/>
      <c r="H140" s="520"/>
      <c r="I140" s="560">
        <f>P59+($F59*P59)</f>
        <v>0</v>
      </c>
      <c r="J140" s="561">
        <f t="shared" ref="J140:P141" si="34">I140+(I140*$F59)</f>
        <v>0</v>
      </c>
      <c r="K140" s="561">
        <f t="shared" si="34"/>
        <v>0</v>
      </c>
      <c r="L140" s="561">
        <f t="shared" si="34"/>
        <v>0</v>
      </c>
      <c r="M140" s="561">
        <f t="shared" si="34"/>
        <v>0</v>
      </c>
      <c r="N140" s="561">
        <f t="shared" si="34"/>
        <v>0</v>
      </c>
      <c r="O140" s="561">
        <f t="shared" si="34"/>
        <v>0</v>
      </c>
      <c r="P140" s="562">
        <f t="shared" si="34"/>
        <v>0</v>
      </c>
      <c r="Q140" s="521"/>
    </row>
    <row r="141" spans="2:17">
      <c r="B141" s="522"/>
      <c r="C141" s="574" t="s">
        <v>464</v>
      </c>
      <c r="D141" s="566"/>
      <c r="E141" s="567"/>
      <c r="F141" s="566"/>
      <c r="G141" s="566"/>
      <c r="H141" s="567"/>
      <c r="I141" s="568">
        <f>P60+($F60*P60)</f>
        <v>0</v>
      </c>
      <c r="J141" s="569">
        <f t="shared" si="34"/>
        <v>0</v>
      </c>
      <c r="K141" s="569">
        <f t="shared" si="34"/>
        <v>0</v>
      </c>
      <c r="L141" s="569">
        <f t="shared" si="34"/>
        <v>0</v>
      </c>
      <c r="M141" s="569">
        <f t="shared" si="34"/>
        <v>0</v>
      </c>
      <c r="N141" s="569">
        <f t="shared" si="34"/>
        <v>0</v>
      </c>
      <c r="O141" s="569">
        <f t="shared" si="34"/>
        <v>0</v>
      </c>
      <c r="P141" s="570">
        <f t="shared" si="34"/>
        <v>0</v>
      </c>
      <c r="Q141" s="521"/>
    </row>
    <row r="142" spans="2:17">
      <c r="B142" s="522"/>
      <c r="C142" s="479" t="s">
        <v>465</v>
      </c>
      <c r="D142" s="537"/>
      <c r="E142" s="537"/>
      <c r="F142" s="537"/>
      <c r="G142" s="537"/>
      <c r="H142" s="520"/>
      <c r="I142" s="473">
        <f>SUM(I140:I141)</f>
        <v>0</v>
      </c>
      <c r="J142" s="474">
        <f t="shared" ref="J142:P142" si="35">SUM(J140:J141)</f>
        <v>0</v>
      </c>
      <c r="K142" s="474">
        <f t="shared" si="35"/>
        <v>0</v>
      </c>
      <c r="L142" s="474">
        <f t="shared" si="35"/>
        <v>0</v>
      </c>
      <c r="M142" s="474">
        <f t="shared" si="35"/>
        <v>0</v>
      </c>
      <c r="N142" s="474">
        <f t="shared" si="35"/>
        <v>0</v>
      </c>
      <c r="O142" s="474">
        <f t="shared" si="35"/>
        <v>0</v>
      </c>
      <c r="P142" s="475">
        <f t="shared" si="35"/>
        <v>0</v>
      </c>
      <c r="Q142" s="521"/>
    </row>
    <row r="143" spans="2:17" ht="7.5" customHeight="1">
      <c r="B143" s="522"/>
      <c r="C143" s="479"/>
      <c r="D143" s="537"/>
      <c r="E143" s="537"/>
      <c r="F143" s="537"/>
      <c r="G143" s="537"/>
      <c r="H143" s="520"/>
      <c r="I143" s="476"/>
      <c r="J143" s="477"/>
      <c r="K143" s="477"/>
      <c r="L143" s="477"/>
      <c r="M143" s="477"/>
      <c r="N143" s="477"/>
      <c r="O143" s="477"/>
      <c r="P143" s="478"/>
      <c r="Q143" s="521"/>
    </row>
    <row r="144" spans="2:17">
      <c r="B144" s="522"/>
      <c r="C144" s="479" t="s">
        <v>466</v>
      </c>
      <c r="D144" s="537"/>
      <c r="E144" s="342"/>
      <c r="F144" s="537"/>
      <c r="G144" s="537"/>
      <c r="H144" s="520"/>
      <c r="I144" s="591">
        <f t="shared" ref="I144" si="36">P63+($F63*P63)</f>
        <v>0</v>
      </c>
      <c r="J144" s="592">
        <f t="shared" ref="J144:P144" si="37">I144+(I144*$F63)</f>
        <v>0</v>
      </c>
      <c r="K144" s="592">
        <f t="shared" si="37"/>
        <v>0</v>
      </c>
      <c r="L144" s="592">
        <f t="shared" si="37"/>
        <v>0</v>
      </c>
      <c r="M144" s="592">
        <f t="shared" si="37"/>
        <v>0</v>
      </c>
      <c r="N144" s="592">
        <f t="shared" si="37"/>
        <v>0</v>
      </c>
      <c r="O144" s="592">
        <f t="shared" si="37"/>
        <v>0</v>
      </c>
      <c r="P144" s="593">
        <f t="shared" si="37"/>
        <v>0</v>
      </c>
      <c r="Q144" s="521"/>
    </row>
    <row r="145" spans="2:17" ht="7.5" customHeight="1">
      <c r="B145" s="522"/>
      <c r="C145" s="479"/>
      <c r="D145" s="537"/>
      <c r="E145" s="342"/>
      <c r="F145" s="537"/>
      <c r="G145" s="537"/>
      <c r="H145" s="520"/>
      <c r="I145" s="476"/>
      <c r="J145" s="477"/>
      <c r="K145" s="477"/>
      <c r="L145" s="477"/>
      <c r="M145" s="477"/>
      <c r="N145" s="477"/>
      <c r="O145" s="477"/>
      <c r="P145" s="478"/>
      <c r="Q145" s="521"/>
    </row>
    <row r="146" spans="2:17" ht="15" thickBot="1">
      <c r="B146" s="522"/>
      <c r="C146" s="578" t="s">
        <v>467</v>
      </c>
      <c r="D146" s="540"/>
      <c r="E146" s="540"/>
      <c r="F146" s="540"/>
      <c r="G146" s="540"/>
      <c r="H146" s="540"/>
      <c r="I146" s="1698">
        <f>P65+($F65*P65)</f>
        <v>0</v>
      </c>
      <c r="J146" s="1699">
        <f>I146+(I146*$F65)</f>
        <v>0</v>
      </c>
      <c r="K146" s="1699">
        <f t="shared" ref="K146:O146" si="38">J146+(J146*$F65)</f>
        <v>0</v>
      </c>
      <c r="L146" s="1699">
        <f t="shared" si="38"/>
        <v>0</v>
      </c>
      <c r="M146" s="1699">
        <f t="shared" si="38"/>
        <v>0</v>
      </c>
      <c r="N146" s="1699">
        <f t="shared" si="38"/>
        <v>0</v>
      </c>
      <c r="O146" s="1699">
        <f t="shared" si="38"/>
        <v>0</v>
      </c>
      <c r="P146" s="1700">
        <f>O146+(O146*$F65)</f>
        <v>0</v>
      </c>
      <c r="Q146" s="521"/>
    </row>
    <row r="147" spans="2:17" ht="15.5" thickTop="1" thickBot="1">
      <c r="B147" s="522"/>
      <c r="C147" s="545" t="s">
        <v>468</v>
      </c>
      <c r="D147" s="537"/>
      <c r="E147" s="520"/>
      <c r="F147" s="537"/>
      <c r="G147" s="537"/>
      <c r="H147" s="580"/>
      <c r="I147" s="481">
        <f>I138+I142+I144+I146</f>
        <v>0</v>
      </c>
      <c r="J147" s="482">
        <f t="shared" ref="J147:P147" si="39">J138+J142+J144+J146</f>
        <v>0</v>
      </c>
      <c r="K147" s="482">
        <f t="shared" si="39"/>
        <v>0</v>
      </c>
      <c r="L147" s="482">
        <f t="shared" si="39"/>
        <v>0</v>
      </c>
      <c r="M147" s="482">
        <f t="shared" si="39"/>
        <v>0</v>
      </c>
      <c r="N147" s="482">
        <f t="shared" si="39"/>
        <v>0</v>
      </c>
      <c r="O147" s="482">
        <f t="shared" si="39"/>
        <v>0</v>
      </c>
      <c r="P147" s="483">
        <f t="shared" si="39"/>
        <v>0</v>
      </c>
      <c r="Q147" s="521"/>
    </row>
    <row r="148" spans="2:17" ht="7.5" customHeight="1" thickBot="1">
      <c r="B148" s="522"/>
      <c r="C148" s="537"/>
      <c r="D148" s="537"/>
      <c r="E148" s="537"/>
      <c r="F148" s="537"/>
      <c r="G148" s="537"/>
      <c r="H148" s="537"/>
      <c r="I148" s="581"/>
      <c r="J148" s="581"/>
      <c r="K148" s="581"/>
      <c r="L148" s="581"/>
      <c r="M148" s="581"/>
      <c r="N148" s="581"/>
      <c r="O148" s="581"/>
      <c r="P148" s="581"/>
      <c r="Q148" s="521"/>
    </row>
    <row r="149" spans="2:17" ht="15" thickBot="1">
      <c r="B149" s="522"/>
      <c r="C149" s="545" t="s">
        <v>469</v>
      </c>
      <c r="D149" s="537"/>
      <c r="E149" s="537"/>
      <c r="F149" s="537"/>
      <c r="G149" s="537"/>
      <c r="H149" s="537"/>
      <c r="I149" s="484">
        <f>I113-I147</f>
        <v>0</v>
      </c>
      <c r="J149" s="485">
        <f>J113-J147</f>
        <v>0</v>
      </c>
      <c r="K149" s="485">
        <f t="shared" ref="K149:P149" si="40">K113-K147</f>
        <v>0</v>
      </c>
      <c r="L149" s="485">
        <f t="shared" si="40"/>
        <v>0</v>
      </c>
      <c r="M149" s="485">
        <f t="shared" si="40"/>
        <v>0</v>
      </c>
      <c r="N149" s="485">
        <f t="shared" si="40"/>
        <v>0</v>
      </c>
      <c r="O149" s="485">
        <f t="shared" si="40"/>
        <v>0</v>
      </c>
      <c r="P149" s="486">
        <f t="shared" si="40"/>
        <v>0</v>
      </c>
      <c r="Q149" s="521"/>
    </row>
    <row r="150" spans="2:17">
      <c r="B150" s="397"/>
      <c r="C150" s="357"/>
      <c r="D150" s="357"/>
      <c r="E150" s="357"/>
      <c r="F150" s="357"/>
      <c r="G150" s="357"/>
      <c r="H150" s="357"/>
      <c r="I150" s="357"/>
      <c r="J150" s="357"/>
      <c r="K150" s="357"/>
      <c r="L150" s="357"/>
      <c r="M150" s="357"/>
      <c r="N150" s="357"/>
      <c r="O150" s="357"/>
      <c r="P150" s="357"/>
      <c r="Q150" s="358"/>
    </row>
    <row r="151" spans="2:17" ht="15" thickBot="1">
      <c r="B151" s="397"/>
      <c r="C151" s="2062" t="s">
        <v>470</v>
      </c>
      <c r="D151" s="2062"/>
      <c r="E151" s="2062"/>
      <c r="F151" s="487"/>
      <c r="G151" s="487"/>
      <c r="H151" s="487"/>
      <c r="I151" s="487"/>
      <c r="J151" s="487"/>
      <c r="K151" s="487"/>
      <c r="L151" s="487"/>
      <c r="M151" s="1371"/>
      <c r="N151" s="1371"/>
      <c r="O151" s="1371"/>
      <c r="P151" s="1371"/>
      <c r="Q151" s="358"/>
    </row>
    <row r="152" spans="2:17" ht="15" thickBot="1">
      <c r="B152" s="397"/>
      <c r="C152" s="594" t="s">
        <v>471</v>
      </c>
      <c r="D152" s="529"/>
      <c r="E152" s="1225"/>
      <c r="F152" s="1225"/>
      <c r="G152" s="1225"/>
      <c r="H152" s="1225"/>
      <c r="I152" s="449" t="s">
        <v>486</v>
      </c>
      <c r="J152" s="513" t="s">
        <v>487</v>
      </c>
      <c r="K152" s="514" t="s">
        <v>488</v>
      </c>
      <c r="L152" s="514" t="s">
        <v>489</v>
      </c>
      <c r="M152" s="514" t="s">
        <v>490</v>
      </c>
      <c r="N152" s="514" t="s">
        <v>491</v>
      </c>
      <c r="O152" s="514" t="s">
        <v>492</v>
      </c>
      <c r="P152" s="515" t="s">
        <v>493</v>
      </c>
      <c r="Q152" s="358"/>
    </row>
    <row r="153" spans="2:17">
      <c r="B153" s="397"/>
      <c r="C153" s="2098" t="str">
        <f>IF(C72="Lender 1","",C72)</f>
        <v/>
      </c>
      <c r="D153" s="2099"/>
      <c r="E153" s="2099"/>
      <c r="F153" s="2099"/>
      <c r="G153" s="2099"/>
      <c r="H153" s="2100"/>
      <c r="I153" s="1701">
        <v>0</v>
      </c>
      <c r="J153" s="1722">
        <v>0</v>
      </c>
      <c r="K153" s="1722">
        <v>0</v>
      </c>
      <c r="L153" s="1722">
        <v>0</v>
      </c>
      <c r="M153" s="1722">
        <v>0</v>
      </c>
      <c r="N153" s="1722">
        <v>0</v>
      </c>
      <c r="O153" s="1722">
        <v>0</v>
      </c>
      <c r="P153" s="1723">
        <v>0</v>
      </c>
      <c r="Q153" s="358"/>
    </row>
    <row r="154" spans="2:17">
      <c r="B154" s="397"/>
      <c r="C154" s="2095" t="str">
        <f>IF(C73="Lender 2","",C73)</f>
        <v/>
      </c>
      <c r="D154" s="2096"/>
      <c r="E154" s="2096"/>
      <c r="F154" s="2096"/>
      <c r="G154" s="2096"/>
      <c r="H154" s="2097"/>
      <c r="I154" s="1704">
        <v>0</v>
      </c>
      <c r="J154" s="1724">
        <v>0</v>
      </c>
      <c r="K154" s="1724">
        <v>0</v>
      </c>
      <c r="L154" s="1724">
        <v>0</v>
      </c>
      <c r="M154" s="1724">
        <v>0</v>
      </c>
      <c r="N154" s="1724">
        <v>0</v>
      </c>
      <c r="O154" s="1724">
        <v>0</v>
      </c>
      <c r="P154" s="1725">
        <v>0</v>
      </c>
      <c r="Q154" s="358"/>
    </row>
    <row r="155" spans="2:17" ht="15" thickBot="1">
      <c r="B155" s="397"/>
      <c r="C155" s="2092" t="s">
        <v>475</v>
      </c>
      <c r="D155" s="2093"/>
      <c r="E155" s="2093"/>
      <c r="F155" s="2093"/>
      <c r="G155" s="2093"/>
      <c r="H155" s="2094"/>
      <c r="I155" s="1707">
        <v>0</v>
      </c>
      <c r="J155" s="1726">
        <v>0</v>
      </c>
      <c r="K155" s="1726">
        <v>0</v>
      </c>
      <c r="L155" s="1726">
        <v>0</v>
      </c>
      <c r="M155" s="1726">
        <v>0</v>
      </c>
      <c r="N155" s="1726">
        <v>0</v>
      </c>
      <c r="O155" s="1726">
        <v>0</v>
      </c>
      <c r="P155" s="1727">
        <v>0</v>
      </c>
      <c r="Q155" s="358"/>
    </row>
    <row r="156" spans="2:17" ht="15" thickTop="1">
      <c r="B156" s="397"/>
      <c r="C156" s="1225"/>
      <c r="D156" s="1225"/>
      <c r="E156" s="1372"/>
      <c r="F156" s="1373"/>
      <c r="G156" s="1373"/>
      <c r="H156" s="1374" t="s">
        <v>476</v>
      </c>
      <c r="I156" s="488">
        <f>SUM(I153:I155)</f>
        <v>0</v>
      </c>
      <c r="J156" s="489">
        <f t="shared" ref="J156:P156" si="41">SUM(J153:J155)</f>
        <v>0</v>
      </c>
      <c r="K156" s="489">
        <f t="shared" si="41"/>
        <v>0</v>
      </c>
      <c r="L156" s="489">
        <f t="shared" si="41"/>
        <v>0</v>
      </c>
      <c r="M156" s="489">
        <f t="shared" si="41"/>
        <v>0</v>
      </c>
      <c r="N156" s="489">
        <f t="shared" si="41"/>
        <v>0</v>
      </c>
      <c r="O156" s="489">
        <f t="shared" si="41"/>
        <v>0</v>
      </c>
      <c r="P156" s="490">
        <f t="shared" si="41"/>
        <v>0</v>
      </c>
      <c r="Q156" s="358"/>
    </row>
    <row r="157" spans="2:17">
      <c r="B157" s="397"/>
      <c r="C157" s="1225"/>
      <c r="D157" s="1225"/>
      <c r="E157" s="1225"/>
      <c r="F157" s="803"/>
      <c r="G157" s="803"/>
      <c r="H157" s="803" t="s">
        <v>477</v>
      </c>
      <c r="I157" s="746" t="str">
        <f>IFERROR(I149/I156,"$0 ")</f>
        <v xml:space="preserve">$0 </v>
      </c>
      <c r="J157" s="741" t="str">
        <f t="shared" ref="J157:O157" si="42">IFERROR(J149/J156,"$0 ")</f>
        <v xml:space="preserve">$0 </v>
      </c>
      <c r="K157" s="741" t="str">
        <f t="shared" si="42"/>
        <v xml:space="preserve">$0 </v>
      </c>
      <c r="L157" s="741" t="str">
        <f t="shared" si="42"/>
        <v xml:space="preserve">$0 </v>
      </c>
      <c r="M157" s="741" t="str">
        <f t="shared" si="42"/>
        <v xml:space="preserve">$0 </v>
      </c>
      <c r="N157" s="741" t="str">
        <f t="shared" si="42"/>
        <v xml:space="preserve">$0 </v>
      </c>
      <c r="O157" s="741" t="str">
        <f t="shared" si="42"/>
        <v xml:space="preserve">$0 </v>
      </c>
      <c r="P157" s="742" t="str">
        <f>IFERROR(P149/P156,"$0 ")</f>
        <v xml:space="preserve">$0 </v>
      </c>
      <c r="Q157" s="358"/>
    </row>
    <row r="158" spans="2:17" ht="15" thickBot="1">
      <c r="B158" s="397"/>
      <c r="C158" s="1225"/>
      <c r="D158" s="1225"/>
      <c r="E158" s="2080" t="s">
        <v>478</v>
      </c>
      <c r="F158" s="2080"/>
      <c r="G158" s="2080"/>
      <c r="H158" s="2081"/>
      <c r="I158" s="491">
        <f>I149-I156</f>
        <v>0</v>
      </c>
      <c r="J158" s="492">
        <f t="shared" ref="J158:P158" si="43">J149-J156</f>
        <v>0</v>
      </c>
      <c r="K158" s="492">
        <f t="shared" si="43"/>
        <v>0</v>
      </c>
      <c r="L158" s="492">
        <f t="shared" si="43"/>
        <v>0</v>
      </c>
      <c r="M158" s="492">
        <f t="shared" si="43"/>
        <v>0</v>
      </c>
      <c r="N158" s="492">
        <f t="shared" si="43"/>
        <v>0</v>
      </c>
      <c r="O158" s="492">
        <f t="shared" si="43"/>
        <v>0</v>
      </c>
      <c r="P158" s="493">
        <f t="shared" si="43"/>
        <v>0</v>
      </c>
      <c r="Q158" s="358"/>
    </row>
    <row r="159" spans="2:17" ht="15" thickBot="1">
      <c r="B159" s="397"/>
      <c r="C159" s="1225"/>
      <c r="D159" s="1225"/>
      <c r="E159" s="1225"/>
      <c r="F159" s="1225"/>
      <c r="G159" s="1225"/>
      <c r="H159" s="1225"/>
      <c r="I159" s="1225"/>
      <c r="J159" s="1225"/>
      <c r="K159" s="1225"/>
      <c r="L159" s="1225"/>
      <c r="M159" s="1225"/>
      <c r="N159" s="1225"/>
      <c r="O159" s="1225"/>
      <c r="P159" s="1225"/>
      <c r="Q159" s="358"/>
    </row>
    <row r="160" spans="2:17" ht="15" thickBot="1">
      <c r="B160" s="397"/>
      <c r="C160" s="594" t="s">
        <v>479</v>
      </c>
      <c r="D160" s="1225"/>
      <c r="E160" s="1225"/>
      <c r="F160" s="1225"/>
      <c r="G160" s="1225"/>
      <c r="H160" s="1225"/>
      <c r="I160" s="449" t="s">
        <v>486</v>
      </c>
      <c r="J160" s="513" t="s">
        <v>487</v>
      </c>
      <c r="K160" s="514" t="s">
        <v>488</v>
      </c>
      <c r="L160" s="514" t="s">
        <v>489</v>
      </c>
      <c r="M160" s="514" t="s">
        <v>490</v>
      </c>
      <c r="N160" s="514" t="s">
        <v>491</v>
      </c>
      <c r="O160" s="514" t="s">
        <v>492</v>
      </c>
      <c r="P160" s="515" t="s">
        <v>493</v>
      </c>
      <c r="Q160" s="358"/>
    </row>
    <row r="161" spans="2:17">
      <c r="B161" s="397"/>
      <c r="C161" s="2103" t="str">
        <f>IF(C80="Lender 4","",C80)</f>
        <v/>
      </c>
      <c r="D161" s="2104"/>
      <c r="E161" s="2104"/>
      <c r="F161" s="2104"/>
      <c r="G161" s="2104"/>
      <c r="H161" s="2105"/>
      <c r="I161" s="1728">
        <v>0</v>
      </c>
      <c r="J161" s="1729">
        <v>0</v>
      </c>
      <c r="K161" s="1729">
        <v>0</v>
      </c>
      <c r="L161" s="1729">
        <v>0</v>
      </c>
      <c r="M161" s="1729">
        <v>0</v>
      </c>
      <c r="N161" s="1729">
        <v>0</v>
      </c>
      <c r="O161" s="1729">
        <v>0</v>
      </c>
      <c r="P161" s="1730">
        <v>0</v>
      </c>
      <c r="Q161" s="358"/>
    </row>
    <row r="162" spans="2:17">
      <c r="B162" s="397"/>
      <c r="C162" s="2089" t="str">
        <f>IF(C81="Lender 5","",C81)</f>
        <v/>
      </c>
      <c r="D162" s="2090"/>
      <c r="E162" s="2090"/>
      <c r="F162" s="2090"/>
      <c r="G162" s="2090"/>
      <c r="H162" s="2091"/>
      <c r="I162" s="1731">
        <v>0</v>
      </c>
      <c r="J162" s="1732">
        <v>0</v>
      </c>
      <c r="K162" s="1732">
        <v>0</v>
      </c>
      <c r="L162" s="1732">
        <v>0</v>
      </c>
      <c r="M162" s="1732">
        <v>0</v>
      </c>
      <c r="N162" s="1732">
        <v>0</v>
      </c>
      <c r="O162" s="1732">
        <v>0</v>
      </c>
      <c r="P162" s="1733">
        <v>0</v>
      </c>
      <c r="Q162" s="358"/>
    </row>
    <row r="163" spans="2:17">
      <c r="B163" s="397"/>
      <c r="C163" s="2089" t="str">
        <f>IF(C82="Lender 6","",C82)</f>
        <v/>
      </c>
      <c r="D163" s="2090"/>
      <c r="E163" s="2090"/>
      <c r="F163" s="2090"/>
      <c r="G163" s="2090"/>
      <c r="H163" s="2091"/>
      <c r="I163" s="1731">
        <v>0</v>
      </c>
      <c r="J163" s="1732">
        <v>0</v>
      </c>
      <c r="K163" s="1732">
        <v>0</v>
      </c>
      <c r="L163" s="1732">
        <v>0</v>
      </c>
      <c r="M163" s="1732">
        <v>0</v>
      </c>
      <c r="N163" s="1732">
        <v>0</v>
      </c>
      <c r="O163" s="1732">
        <v>0</v>
      </c>
      <c r="P163" s="1733">
        <v>0</v>
      </c>
      <c r="Q163" s="358"/>
    </row>
    <row r="164" spans="2:17" ht="15" thickBot="1">
      <c r="B164" s="397"/>
      <c r="C164" s="2092" t="s">
        <v>475</v>
      </c>
      <c r="D164" s="2093"/>
      <c r="E164" s="2093"/>
      <c r="F164" s="2093"/>
      <c r="G164" s="2093"/>
      <c r="H164" s="2094"/>
      <c r="I164" s="1734">
        <v>0</v>
      </c>
      <c r="J164" s="1735">
        <v>0</v>
      </c>
      <c r="K164" s="1735">
        <v>0</v>
      </c>
      <c r="L164" s="1735">
        <v>0</v>
      </c>
      <c r="M164" s="1735">
        <v>0</v>
      </c>
      <c r="N164" s="1735">
        <v>0</v>
      </c>
      <c r="O164" s="1735">
        <v>0</v>
      </c>
      <c r="P164" s="1736">
        <v>0</v>
      </c>
      <c r="Q164" s="358"/>
    </row>
    <row r="165" spans="2:17" ht="15.5" thickTop="1" thickBot="1">
      <c r="B165" s="397"/>
      <c r="C165" s="1386"/>
      <c r="D165" s="595"/>
      <c r="E165" s="2080" t="s">
        <v>483</v>
      </c>
      <c r="F165" s="2087"/>
      <c r="G165" s="2087"/>
      <c r="H165" s="2088"/>
      <c r="I165" s="494">
        <f>SUM(I161:I164)</f>
        <v>0</v>
      </c>
      <c r="J165" s="495">
        <f t="shared" ref="J165:P165" si="44">SUM(J161:J164)</f>
        <v>0</v>
      </c>
      <c r="K165" s="495">
        <f t="shared" si="44"/>
        <v>0</v>
      </c>
      <c r="L165" s="495">
        <f t="shared" si="44"/>
        <v>0</v>
      </c>
      <c r="M165" s="495">
        <f t="shared" si="44"/>
        <v>0</v>
      </c>
      <c r="N165" s="495">
        <f t="shared" si="44"/>
        <v>0</v>
      </c>
      <c r="O165" s="495">
        <f t="shared" si="44"/>
        <v>0</v>
      </c>
      <c r="P165" s="496">
        <f t="shared" si="44"/>
        <v>0</v>
      </c>
      <c r="Q165" s="358"/>
    </row>
    <row r="166" spans="2:17" ht="7.5" customHeight="1" thickBot="1">
      <c r="B166" s="397"/>
      <c r="C166" s="357"/>
      <c r="D166" s="803"/>
      <c r="E166" s="1225"/>
      <c r="F166" s="1225"/>
      <c r="G166" s="1225"/>
      <c r="H166" s="1225"/>
      <c r="I166" s="1225"/>
      <c r="J166" s="1225"/>
      <c r="K166" s="1225"/>
      <c r="L166" s="1225"/>
      <c r="M166" s="1225"/>
      <c r="N166" s="1225"/>
      <c r="O166" s="1225"/>
      <c r="P166" s="1225"/>
      <c r="Q166" s="358"/>
    </row>
    <row r="167" spans="2:17">
      <c r="B167" s="397"/>
      <c r="C167" s="357"/>
      <c r="D167" s="803"/>
      <c r="E167" s="2080" t="s">
        <v>484</v>
      </c>
      <c r="F167" s="2080"/>
      <c r="G167" s="2080"/>
      <c r="H167" s="2081"/>
      <c r="I167" s="743" t="str">
        <f>IFERROR(I149/(I156+I165),"$0 ")</f>
        <v xml:space="preserve">$0 </v>
      </c>
      <c r="J167" s="744" t="str">
        <f t="shared" ref="J167:P167" si="45">IFERROR(J149/(J156+J165),"$0 ")</f>
        <v xml:space="preserve">$0 </v>
      </c>
      <c r="K167" s="744" t="str">
        <f t="shared" si="45"/>
        <v xml:space="preserve">$0 </v>
      </c>
      <c r="L167" s="744" t="str">
        <f t="shared" si="45"/>
        <v xml:space="preserve">$0 </v>
      </c>
      <c r="M167" s="744" t="str">
        <f t="shared" si="45"/>
        <v xml:space="preserve">$0 </v>
      </c>
      <c r="N167" s="744" t="str">
        <f t="shared" si="45"/>
        <v xml:space="preserve">$0 </v>
      </c>
      <c r="O167" s="744" t="str">
        <f t="shared" si="45"/>
        <v xml:space="preserve">$0 </v>
      </c>
      <c r="P167" s="745" t="str">
        <f t="shared" si="45"/>
        <v xml:space="preserve">$0 </v>
      </c>
      <c r="Q167" s="358"/>
    </row>
    <row r="168" spans="2:17" ht="15" thickBot="1">
      <c r="B168" s="397"/>
      <c r="C168" s="821"/>
      <c r="D168" s="803"/>
      <c r="E168" s="2080" t="s">
        <v>485</v>
      </c>
      <c r="F168" s="2085"/>
      <c r="G168" s="2085"/>
      <c r="H168" s="2086"/>
      <c r="I168" s="1376">
        <f>I158-I165</f>
        <v>0</v>
      </c>
      <c r="J168" s="1378">
        <f t="shared" ref="J168:O168" si="46">J158-J165</f>
        <v>0</v>
      </c>
      <c r="K168" s="1378">
        <f t="shared" si="46"/>
        <v>0</v>
      </c>
      <c r="L168" s="1378">
        <f t="shared" si="46"/>
        <v>0</v>
      </c>
      <c r="M168" s="1378">
        <f t="shared" si="46"/>
        <v>0</v>
      </c>
      <c r="N168" s="1378">
        <f t="shared" si="46"/>
        <v>0</v>
      </c>
      <c r="O168" s="1378">
        <f t="shared" si="46"/>
        <v>0</v>
      </c>
      <c r="P168" s="1379">
        <f>P158-P165</f>
        <v>0</v>
      </c>
      <c r="Q168" s="358"/>
    </row>
    <row r="169" spans="2:17" ht="9" customHeight="1" thickBot="1">
      <c r="B169" s="1387"/>
      <c r="C169" s="707"/>
      <c r="D169" s="707"/>
      <c r="E169" s="707"/>
      <c r="F169" s="707"/>
      <c r="G169" s="707"/>
      <c r="H169" s="707"/>
      <c r="I169" s="707"/>
      <c r="J169" s="707"/>
      <c r="K169" s="707"/>
      <c r="L169" s="707"/>
      <c r="M169" s="707"/>
      <c r="N169" s="707"/>
      <c r="O169" s="707"/>
      <c r="P169" s="707"/>
      <c r="Q169" s="1388"/>
    </row>
  </sheetData>
  <sheetProtection password="9F6B" sheet="1" objects="1" scenarios="1" formatCells="0" formatColumns="0" formatRows="0"/>
  <customSheetViews>
    <customSheetView guid="{1A40067C-0AC1-4C99-AB38-50E48336F373}" showGridLines="0">
      <selection activeCell="S15" sqref="S15"/>
      <rowBreaks count="1" manualBreakCount="1">
        <brk id="88" min="1" max="16" man="1"/>
      </rowBreaks>
      <pageMargins left="0.7" right="0.7" top="0.75" bottom="0.75" header="0.3" footer="0.3"/>
      <pageSetup scale="59" fitToHeight="2" orientation="portrait" r:id="rId1"/>
      <headerFooter>
        <oddFooter>&amp;LForm 8E(2)
Operating Pro Forma (Alternate without Subsidy)&amp;CCFA Forms&amp;REdition: 2015
Version: 1.1</oddFooter>
      </headerFooter>
    </customSheetView>
  </customSheetViews>
  <mergeCells count="39">
    <mergeCell ref="C9:P9"/>
    <mergeCell ref="C90:P90"/>
    <mergeCell ref="H80:I80"/>
    <mergeCell ref="C70:E70"/>
    <mergeCell ref="H71:I71"/>
    <mergeCell ref="C72:G72"/>
    <mergeCell ref="H72:I72"/>
    <mergeCell ref="C73:G73"/>
    <mergeCell ref="H73:I73"/>
    <mergeCell ref="D21:F21"/>
    <mergeCell ref="D22:F22"/>
    <mergeCell ref="C74:G74"/>
    <mergeCell ref="H74:I74"/>
    <mergeCell ref="F77:I77"/>
    <mergeCell ref="H79:I79"/>
    <mergeCell ref="C80:G80"/>
    <mergeCell ref="E167:H167"/>
    <mergeCell ref="E168:H168"/>
    <mergeCell ref="C162:H162"/>
    <mergeCell ref="F84:I84"/>
    <mergeCell ref="F86:I86"/>
    <mergeCell ref="F87:I87"/>
    <mergeCell ref="D102:F102"/>
    <mergeCell ref="D103:F103"/>
    <mergeCell ref="C151:E151"/>
    <mergeCell ref="C153:H153"/>
    <mergeCell ref="C154:H154"/>
    <mergeCell ref="C155:H155"/>
    <mergeCell ref="E158:H158"/>
    <mergeCell ref="C161:H161"/>
    <mergeCell ref="C163:H163"/>
    <mergeCell ref="C164:H164"/>
    <mergeCell ref="E165:H165"/>
    <mergeCell ref="C81:G81"/>
    <mergeCell ref="H81:I81"/>
    <mergeCell ref="C82:G82"/>
    <mergeCell ref="H82:I82"/>
    <mergeCell ref="C83:G83"/>
    <mergeCell ref="H83:I83"/>
  </mergeCells>
  <pageMargins left="0.7" right="0.7" top="0.75" bottom="0.75" header="0.3" footer="0.3"/>
  <pageSetup scale="59" fitToHeight="2" orientation="portrait" r:id="rId2"/>
  <headerFooter>
    <oddFooter>&amp;LForm 8E(2)
Operating Pro Forma (Alternate without Subsidy)&amp;CCFA Forms&amp;REdition: 2015
Version: 1.1</oddFooter>
  </headerFooter>
  <rowBreaks count="1" manualBreakCount="1">
    <brk id="88" min="1" max="16" man="1"/>
  </rowBreaks>
  <drawing r:id="rId3"/>
</worksheet>
</file>

<file path=xl/worksheets/sheet19.xml><?xml version="1.0" encoding="utf-8"?>
<worksheet xmlns="http://schemas.openxmlformats.org/spreadsheetml/2006/main" xmlns:r="http://schemas.openxmlformats.org/officeDocument/2006/relationships">
  <sheetPr>
    <pageSetUpPr fitToPage="1"/>
  </sheetPr>
  <dimension ref="A6:K51"/>
  <sheetViews>
    <sheetView showGridLines="0" zoomScaleNormal="100" workbookViewId="0">
      <selection activeCell="R16" sqref="R16"/>
    </sheetView>
  </sheetViews>
  <sheetFormatPr defaultColWidth="9.1796875" defaultRowHeight="14.5"/>
  <cols>
    <col min="1" max="2" width="1.7265625" style="860" customWidth="1"/>
    <col min="3" max="3" width="14.26953125" style="860" customWidth="1"/>
    <col min="4" max="4" width="10" style="860" customWidth="1"/>
    <col min="5" max="5" width="74.26953125" style="860" customWidth="1"/>
    <col min="6" max="6" width="1.7265625" style="860" customWidth="1"/>
    <col min="7" max="16384" width="9.1796875" style="860"/>
  </cols>
  <sheetData>
    <row r="6" spans="2:6" ht="15" thickBot="1"/>
    <row r="7" spans="2:6" ht="9" customHeight="1">
      <c r="B7" s="1399"/>
      <c r="C7" s="1400"/>
      <c r="D7" s="1400"/>
      <c r="E7" s="1401"/>
      <c r="F7" s="1402"/>
    </row>
    <row r="8" spans="2:6" ht="18.5">
      <c r="B8" s="1403"/>
      <c r="C8" s="1900" t="s">
        <v>1284</v>
      </c>
      <c r="D8" s="1900"/>
      <c r="E8" s="1900"/>
      <c r="F8" s="1404"/>
    </row>
    <row r="9" spans="2:6">
      <c r="B9" s="1403"/>
      <c r="C9" s="404"/>
      <c r="D9" s="404"/>
      <c r="E9" s="436"/>
      <c r="F9" s="1404"/>
    </row>
    <row r="10" spans="2:6">
      <c r="B10" s="1403"/>
      <c r="C10" s="1405" t="s">
        <v>1</v>
      </c>
      <c r="D10" s="2108" t="str">
        <f>IF('1A'!G5="","Enter Project Name on Form 1A",'1A'!G5)</f>
        <v>Enter Project Name on Form 1A</v>
      </c>
      <c r="E10" s="2108"/>
      <c r="F10" s="1404"/>
    </row>
    <row r="11" spans="2:6" ht="22.5" customHeight="1">
      <c r="B11" s="1403"/>
      <c r="C11" s="590"/>
      <c r="D11" s="590"/>
      <c r="E11" s="357"/>
      <c r="F11" s="1404"/>
    </row>
    <row r="12" spans="2:6">
      <c r="B12" s="1403"/>
      <c r="C12" s="1406" t="s">
        <v>497</v>
      </c>
      <c r="D12" s="1406"/>
      <c r="E12" s="436"/>
      <c r="F12" s="1404"/>
    </row>
    <row r="13" spans="2:6" ht="15" thickBot="1">
      <c r="B13" s="1403"/>
      <c r="C13" s="214" t="s">
        <v>498</v>
      </c>
      <c r="D13" s="214"/>
      <c r="E13" s="1407"/>
      <c r="F13" s="1404"/>
    </row>
    <row r="14" spans="2:6">
      <c r="B14" s="1403"/>
      <c r="C14" s="2111"/>
      <c r="D14" s="2112"/>
      <c r="E14" s="2113"/>
      <c r="F14" s="1404"/>
    </row>
    <row r="15" spans="2:6">
      <c r="B15" s="1403"/>
      <c r="C15" s="2114"/>
      <c r="D15" s="2115"/>
      <c r="E15" s="2116"/>
      <c r="F15" s="1404"/>
    </row>
    <row r="16" spans="2:6">
      <c r="B16" s="1403"/>
      <c r="C16" s="2114"/>
      <c r="D16" s="2115"/>
      <c r="E16" s="2116"/>
      <c r="F16" s="1404"/>
    </row>
    <row r="17" spans="1:11" ht="15" thickBot="1">
      <c r="B17" s="1403"/>
      <c r="C17" s="2117"/>
      <c r="D17" s="2118"/>
      <c r="E17" s="2119"/>
      <c r="F17" s="1404"/>
    </row>
    <row r="18" spans="1:11">
      <c r="B18" s="1403"/>
      <c r="C18" s="219"/>
      <c r="D18" s="219"/>
      <c r="E18" s="1407"/>
      <c r="F18" s="1404"/>
    </row>
    <row r="19" spans="1:11">
      <c r="A19" s="855"/>
      <c r="B19" s="1403"/>
      <c r="C19" s="1406" t="s">
        <v>499</v>
      </c>
      <c r="D19" s="1406"/>
      <c r="E19" s="708"/>
      <c r="F19" s="1408"/>
      <c r="G19" s="855"/>
      <c r="H19" s="855"/>
      <c r="I19" s="855"/>
      <c r="J19" s="855"/>
      <c r="K19" s="855"/>
    </row>
    <row r="20" spans="1:11" ht="7.5" customHeight="1">
      <c r="A20" s="855"/>
      <c r="B20" s="1403"/>
      <c r="C20" s="1409"/>
      <c r="D20" s="1409"/>
      <c r="E20" s="708"/>
      <c r="F20" s="1408"/>
      <c r="G20" s="855"/>
      <c r="H20" s="855"/>
      <c r="I20" s="855"/>
      <c r="J20" s="855"/>
      <c r="K20" s="855"/>
    </row>
    <row r="21" spans="1:11" ht="15" thickBot="1">
      <c r="A21" s="855"/>
      <c r="B21" s="1403"/>
      <c r="C21" s="529" t="s">
        <v>440</v>
      </c>
      <c r="D21" s="529"/>
      <c r="E21" s="1225"/>
      <c r="F21" s="1408"/>
      <c r="G21" s="855"/>
      <c r="H21" s="855"/>
      <c r="I21" s="855"/>
      <c r="J21" s="855"/>
      <c r="K21" s="855"/>
    </row>
    <row r="22" spans="1:11">
      <c r="A22" s="855"/>
      <c r="B22" s="1403"/>
      <c r="C22" s="583" t="s">
        <v>442</v>
      </c>
      <c r="D22" s="583"/>
      <c r="E22" s="603"/>
      <c r="F22" s="1408"/>
      <c r="G22" s="855"/>
      <c r="H22" s="855"/>
      <c r="I22" s="855"/>
      <c r="J22" s="855"/>
      <c r="K22" s="855"/>
    </row>
    <row r="23" spans="1:11">
      <c r="A23" s="855"/>
      <c r="B23" s="1403"/>
      <c r="C23" s="583" t="s">
        <v>443</v>
      </c>
      <c r="D23" s="583"/>
      <c r="E23" s="604"/>
      <c r="F23" s="1408"/>
      <c r="G23" s="855"/>
      <c r="H23" s="855"/>
      <c r="I23" s="855"/>
      <c r="J23" s="855"/>
      <c r="K23" s="855"/>
    </row>
    <row r="24" spans="1:11">
      <c r="A24" s="855"/>
      <c r="B24" s="1403"/>
      <c r="C24" s="583" t="s">
        <v>444</v>
      </c>
      <c r="D24" s="583"/>
      <c r="E24" s="604"/>
      <c r="F24" s="1408"/>
      <c r="G24" s="855"/>
      <c r="H24" s="855"/>
      <c r="I24" s="855"/>
      <c r="J24" s="855"/>
      <c r="K24" s="855"/>
    </row>
    <row r="25" spans="1:11">
      <c r="A25" s="855"/>
      <c r="B25" s="1403"/>
      <c r="C25" s="583" t="s">
        <v>445</v>
      </c>
      <c r="D25" s="583"/>
      <c r="E25" s="604"/>
      <c r="F25" s="1408"/>
      <c r="G25" s="855"/>
      <c r="H25" s="855"/>
      <c r="I25" s="855"/>
      <c r="J25" s="855"/>
      <c r="K25" s="855"/>
    </row>
    <row r="26" spans="1:11">
      <c r="A26" s="855"/>
      <c r="B26" s="1403"/>
      <c r="C26" s="583" t="s">
        <v>446</v>
      </c>
      <c r="D26" s="583"/>
      <c r="E26" s="604"/>
      <c r="F26" s="1408"/>
      <c r="G26" s="855"/>
      <c r="H26" s="855"/>
      <c r="I26" s="855"/>
      <c r="J26" s="855"/>
      <c r="K26" s="855"/>
    </row>
    <row r="27" spans="1:11">
      <c r="A27" s="855"/>
      <c r="B27" s="1403"/>
      <c r="C27" s="583" t="s">
        <v>447</v>
      </c>
      <c r="D27" s="583"/>
      <c r="E27" s="604"/>
      <c r="F27" s="1408"/>
      <c r="G27" s="855"/>
      <c r="H27" s="855"/>
      <c r="I27" s="855"/>
      <c r="J27" s="855"/>
      <c r="K27" s="855"/>
    </row>
    <row r="28" spans="1:11">
      <c r="A28" s="855"/>
      <c r="B28" s="1403"/>
      <c r="C28" s="583" t="s">
        <v>448</v>
      </c>
      <c r="D28" s="583"/>
      <c r="E28" s="604"/>
      <c r="F28" s="1408"/>
      <c r="G28" s="855"/>
      <c r="H28" s="855"/>
      <c r="I28" s="855"/>
      <c r="J28" s="855"/>
      <c r="K28" s="855"/>
    </row>
    <row r="29" spans="1:11">
      <c r="A29" s="855"/>
      <c r="B29" s="1403"/>
      <c r="C29" s="583" t="s">
        <v>449</v>
      </c>
      <c r="D29" s="583"/>
      <c r="E29" s="604"/>
      <c r="F29" s="1408"/>
      <c r="G29" s="855"/>
      <c r="H29" s="855"/>
      <c r="I29" s="855"/>
      <c r="J29" s="855"/>
      <c r="K29" s="855"/>
    </row>
    <row r="30" spans="1:11">
      <c r="A30" s="855"/>
      <c r="B30" s="1403"/>
      <c r="C30" s="583" t="s">
        <v>450</v>
      </c>
      <c r="D30" s="583"/>
      <c r="E30" s="604"/>
      <c r="F30" s="1408"/>
      <c r="G30" s="855"/>
      <c r="H30" s="855"/>
      <c r="I30" s="855"/>
      <c r="J30" s="855"/>
      <c r="K30" s="855"/>
    </row>
    <row r="31" spans="1:11">
      <c r="A31" s="855"/>
      <c r="B31" s="1403"/>
      <c r="C31" s="583" t="s">
        <v>451</v>
      </c>
      <c r="D31" s="583"/>
      <c r="E31" s="604"/>
      <c r="F31" s="1408"/>
      <c r="G31" s="855"/>
      <c r="H31" s="855"/>
      <c r="I31" s="855"/>
      <c r="J31" s="855"/>
      <c r="K31" s="855"/>
    </row>
    <row r="32" spans="1:11">
      <c r="A32" s="855"/>
      <c r="B32" s="1403"/>
      <c r="C32" s="583" t="s">
        <v>452</v>
      </c>
      <c r="D32" s="583"/>
      <c r="E32" s="604"/>
      <c r="F32" s="1408"/>
      <c r="G32" s="855"/>
      <c r="H32" s="855"/>
      <c r="I32" s="855"/>
      <c r="J32" s="855"/>
      <c r="K32" s="855"/>
    </row>
    <row r="33" spans="1:11">
      <c r="A33" s="855"/>
      <c r="B33" s="1403"/>
      <c r="C33" s="583" t="s">
        <v>453</v>
      </c>
      <c r="D33" s="583"/>
      <c r="E33" s="604"/>
      <c r="F33" s="1408"/>
      <c r="G33" s="855"/>
      <c r="H33" s="855"/>
      <c r="I33" s="855"/>
      <c r="J33" s="855"/>
      <c r="K33" s="855"/>
    </row>
    <row r="34" spans="1:11">
      <c r="A34" s="855"/>
      <c r="B34" s="1403"/>
      <c r="C34" s="583" t="s">
        <v>454</v>
      </c>
      <c r="D34" s="583"/>
      <c r="E34" s="604"/>
      <c r="F34" s="1408"/>
      <c r="G34" s="855"/>
      <c r="H34" s="855"/>
      <c r="I34" s="855"/>
      <c r="J34" s="855"/>
      <c r="K34" s="855"/>
    </row>
    <row r="35" spans="1:11">
      <c r="A35" s="855"/>
      <c r="B35" s="1403"/>
      <c r="C35" s="583" t="s">
        <v>455</v>
      </c>
      <c r="D35" s="583"/>
      <c r="E35" s="604"/>
      <c r="F35" s="1408"/>
      <c r="G35" s="855"/>
      <c r="H35" s="855"/>
      <c r="I35" s="855"/>
      <c r="J35" s="855"/>
      <c r="K35" s="855"/>
    </row>
    <row r="36" spans="1:11">
      <c r="A36" s="855"/>
      <c r="B36" s="1403"/>
      <c r="C36" s="583" t="s">
        <v>456</v>
      </c>
      <c r="D36" s="583"/>
      <c r="E36" s="604"/>
      <c r="F36" s="1408"/>
      <c r="G36" s="855"/>
      <c r="H36" s="855"/>
      <c r="I36" s="855"/>
      <c r="J36" s="855"/>
      <c r="K36" s="855"/>
    </row>
    <row r="37" spans="1:11">
      <c r="A37" s="855"/>
      <c r="B37" s="1403"/>
      <c r="C37" s="583" t="s">
        <v>457</v>
      </c>
      <c r="D37" s="583"/>
      <c r="E37" s="604"/>
      <c r="F37" s="1408"/>
      <c r="G37" s="855"/>
      <c r="H37" s="855"/>
      <c r="I37" s="855"/>
      <c r="J37" s="855"/>
      <c r="K37" s="855"/>
    </row>
    <row r="38" spans="1:11">
      <c r="A38" s="855"/>
      <c r="B38" s="1403"/>
      <c r="C38" s="583" t="s">
        <v>458</v>
      </c>
      <c r="D38" s="583"/>
      <c r="E38" s="604"/>
      <c r="F38" s="1408"/>
      <c r="G38" s="855"/>
      <c r="H38" s="855"/>
      <c r="I38" s="855"/>
      <c r="J38" s="855"/>
      <c r="K38" s="855"/>
    </row>
    <row r="39" spans="1:11">
      <c r="A39" s="855"/>
      <c r="B39" s="1403"/>
      <c r="C39" s="583" t="s">
        <v>459</v>
      </c>
      <c r="D39" s="583"/>
      <c r="E39" s="604"/>
      <c r="F39" s="1408"/>
      <c r="G39" s="855"/>
      <c r="H39" s="855"/>
      <c r="I39" s="855"/>
      <c r="J39" s="855"/>
      <c r="K39" s="855"/>
    </row>
    <row r="40" spans="1:11">
      <c r="A40" s="855"/>
      <c r="B40" s="1403"/>
      <c r="C40" s="583" t="s">
        <v>460</v>
      </c>
      <c r="D40" s="583"/>
      <c r="E40" s="604"/>
      <c r="F40" s="1408"/>
      <c r="G40" s="855"/>
      <c r="H40" s="855"/>
      <c r="I40" s="855"/>
      <c r="J40" s="855"/>
      <c r="K40" s="855"/>
    </row>
    <row r="41" spans="1:11">
      <c r="A41" s="855"/>
      <c r="B41" s="1403"/>
      <c r="C41" s="583" t="s">
        <v>461</v>
      </c>
      <c r="D41" s="583"/>
      <c r="E41" s="604"/>
      <c r="F41" s="1408"/>
      <c r="G41" s="855"/>
      <c r="H41" s="855"/>
      <c r="I41" s="855"/>
      <c r="J41" s="855"/>
      <c r="K41" s="855"/>
    </row>
    <row r="42" spans="1:11">
      <c r="A42" s="855"/>
      <c r="B42" s="1403"/>
      <c r="C42" s="583" t="s">
        <v>500</v>
      </c>
      <c r="D42" s="583"/>
      <c r="E42" s="604"/>
      <c r="F42" s="1408"/>
      <c r="G42" s="855"/>
      <c r="H42" s="855"/>
      <c r="I42" s="855"/>
      <c r="J42" s="855"/>
      <c r="K42" s="855"/>
    </row>
    <row r="43" spans="1:11" ht="30" customHeight="1">
      <c r="A43" s="855"/>
      <c r="B43" s="1403"/>
      <c r="C43" s="2106" t="s">
        <v>680</v>
      </c>
      <c r="D43" s="2107"/>
      <c r="E43" s="2109"/>
      <c r="F43" s="1408"/>
      <c r="G43" s="855"/>
      <c r="H43" s="855"/>
      <c r="I43" s="855"/>
      <c r="J43" s="855"/>
      <c r="K43" s="855"/>
    </row>
    <row r="44" spans="1:11" ht="15" thickBot="1">
      <c r="A44" s="855"/>
      <c r="B44" s="1403"/>
      <c r="C44" s="605"/>
      <c r="D44" s="606"/>
      <c r="E44" s="2110"/>
      <c r="F44" s="1408"/>
      <c r="G44" s="855"/>
      <c r="H44" s="855"/>
      <c r="I44" s="855"/>
      <c r="J44" s="855"/>
      <c r="K44" s="855"/>
    </row>
    <row r="45" spans="1:11" ht="15" thickBot="1">
      <c r="A45" s="855"/>
      <c r="B45" s="1403"/>
      <c r="C45" s="529" t="s">
        <v>501</v>
      </c>
      <c r="D45" s="529"/>
      <c r="E45" s="607"/>
      <c r="F45" s="1408"/>
      <c r="G45" s="855"/>
      <c r="H45" s="855"/>
      <c r="I45" s="855"/>
      <c r="J45" s="855"/>
      <c r="K45" s="855"/>
    </row>
    <row r="46" spans="1:11">
      <c r="A46" s="855"/>
      <c r="B46" s="1403"/>
      <c r="C46" s="602" t="s">
        <v>463</v>
      </c>
      <c r="D46" s="602"/>
      <c r="E46" s="603"/>
      <c r="F46" s="1408"/>
      <c r="G46" s="855"/>
      <c r="H46" s="855"/>
      <c r="I46" s="855"/>
      <c r="J46" s="855"/>
      <c r="K46" s="855"/>
    </row>
    <row r="47" spans="1:11" ht="15" thickBot="1">
      <c r="A47" s="855"/>
      <c r="B47" s="1403"/>
      <c r="C47" s="602" t="s">
        <v>464</v>
      </c>
      <c r="D47" s="602"/>
      <c r="E47" s="608"/>
      <c r="F47" s="1408"/>
      <c r="G47" s="855"/>
      <c r="H47" s="855"/>
      <c r="I47" s="855"/>
      <c r="J47" s="855"/>
      <c r="K47" s="855"/>
    </row>
    <row r="48" spans="1:11" ht="15" thickBot="1">
      <c r="A48" s="855"/>
      <c r="B48" s="1410"/>
      <c r="C48" s="1411"/>
      <c r="D48" s="1411"/>
      <c r="E48" s="1412"/>
      <c r="F48" s="1413"/>
      <c r="G48" s="855"/>
      <c r="H48" s="855"/>
      <c r="I48" s="855"/>
      <c r="J48" s="855"/>
      <c r="K48" s="855"/>
    </row>
    <row r="49" spans="1:11">
      <c r="A49" s="855"/>
      <c r="B49" s="855"/>
      <c r="C49" s="855"/>
      <c r="D49" s="855"/>
      <c r="E49" s="855"/>
      <c r="F49" s="855"/>
      <c r="G49" s="855"/>
      <c r="H49" s="855"/>
      <c r="I49" s="855"/>
      <c r="J49" s="855"/>
      <c r="K49" s="855"/>
    </row>
    <row r="50" spans="1:11">
      <c r="A50" s="855"/>
      <c r="B50" s="855"/>
      <c r="C50" s="855"/>
      <c r="D50" s="855"/>
      <c r="E50" s="855"/>
      <c r="F50" s="855"/>
      <c r="G50" s="855"/>
      <c r="H50" s="855"/>
      <c r="I50" s="855"/>
      <c r="J50" s="855"/>
      <c r="K50" s="855"/>
    </row>
    <row r="51" spans="1:11">
      <c r="A51" s="855"/>
      <c r="B51" s="855"/>
      <c r="C51" s="855"/>
      <c r="D51" s="855"/>
      <c r="E51" s="855"/>
      <c r="F51" s="855"/>
      <c r="G51" s="855"/>
      <c r="H51" s="855"/>
      <c r="I51" s="855"/>
      <c r="J51" s="855"/>
      <c r="K51" s="855"/>
    </row>
  </sheetData>
  <sheetProtection password="9F6B" sheet="1" objects="1" scenarios="1" formatCells="0" formatColumns="0" formatRows="0"/>
  <customSheetViews>
    <customSheetView guid="{1A40067C-0AC1-4C99-AB38-50E48336F373}" showGridLines="0" fitToPage="1">
      <selection activeCell="R16" sqref="R16"/>
      <pageMargins left="0.7" right="0.7" top="0.75" bottom="0.75" header="0.3" footer="0.3"/>
      <pageSetup scale="88" orientation="portrait" r:id="rId1"/>
      <headerFooter>
        <oddFooter>&amp;LForm 8F
Operating Pro Forma Details&amp;CCFA Forms&amp;REdition: 2015
Version: 1.1</oddFooter>
      </headerFooter>
    </customSheetView>
  </customSheetViews>
  <mergeCells count="5">
    <mergeCell ref="C43:D43"/>
    <mergeCell ref="D10:E10"/>
    <mergeCell ref="E43:E44"/>
    <mergeCell ref="C14:E17"/>
    <mergeCell ref="C8:E8"/>
  </mergeCells>
  <pageMargins left="0.7" right="0.7" top="0.75" bottom="0.75" header="0.3" footer="0.3"/>
  <pageSetup scale="88" orientation="portrait" r:id="rId2"/>
  <headerFooter>
    <oddFooter>&amp;LForm 8F
Operating Pro Forma Details&amp;CCFA Forms&amp;REdition: 2015
Version: 1.1</oddFooter>
  </headerFooter>
  <drawing r:id="rId3"/>
</worksheet>
</file>

<file path=xl/worksheets/sheet20.xml><?xml version="1.0" encoding="utf-8"?>
<worksheet xmlns="http://schemas.openxmlformats.org/spreadsheetml/2006/main" xmlns:r="http://schemas.openxmlformats.org/officeDocument/2006/relationships">
  <dimension ref="B1:I81"/>
  <sheetViews>
    <sheetView showGridLines="0" zoomScaleNormal="100" workbookViewId="0">
      <selection activeCell="D27" sqref="D27:E27"/>
    </sheetView>
  </sheetViews>
  <sheetFormatPr defaultColWidth="9.1796875" defaultRowHeight="14.5"/>
  <cols>
    <col min="1" max="2" width="1.7265625" style="860" customWidth="1"/>
    <col min="3" max="4" width="22.81640625" style="860" customWidth="1"/>
    <col min="5" max="6" width="5.7265625" style="860" customWidth="1"/>
    <col min="7" max="7" width="9.1796875" style="860"/>
    <col min="8" max="8" width="22.81640625" style="860" customWidth="1"/>
    <col min="9" max="9" width="1.7265625" style="860" customWidth="1"/>
    <col min="10" max="16384" width="9.1796875" style="860"/>
  </cols>
  <sheetData>
    <row r="1" spans="2:9" s="855" customFormat="1" ht="15" thickBot="1"/>
    <row r="2" spans="2:9" s="855" customFormat="1" ht="9" customHeight="1">
      <c r="B2" s="1414"/>
      <c r="C2" s="1415"/>
      <c r="D2" s="1415"/>
      <c r="E2" s="1415"/>
      <c r="F2" s="1415"/>
      <c r="G2" s="1415"/>
      <c r="H2" s="1415"/>
      <c r="I2" s="1416"/>
    </row>
    <row r="3" spans="2:9" s="855" customFormat="1" ht="18.5">
      <c r="B3" s="1417"/>
      <c r="C3" s="1900" t="s">
        <v>502</v>
      </c>
      <c r="D3" s="1900"/>
      <c r="E3" s="1900"/>
      <c r="F3" s="1900"/>
      <c r="G3" s="1900"/>
      <c r="H3" s="1900"/>
      <c r="I3" s="1418"/>
    </row>
    <row r="4" spans="2:9" s="855" customFormat="1" ht="15" customHeight="1">
      <c r="B4" s="1417"/>
      <c r="C4" s="1140"/>
      <c r="D4" s="357"/>
      <c r="E4" s="357"/>
      <c r="F4" s="357"/>
      <c r="G4" s="357"/>
      <c r="H4" s="357"/>
      <c r="I4" s="1418"/>
    </row>
    <row r="5" spans="2:9" s="855" customFormat="1">
      <c r="B5" s="1419"/>
      <c r="C5" s="831" t="s">
        <v>1</v>
      </c>
      <c r="D5" s="2108" t="str">
        <f>IF('1A'!G5="","Enter Project Name on Form 1A",'1A'!G5)</f>
        <v>Enter Project Name on Form 1A</v>
      </c>
      <c r="E5" s="2108"/>
      <c r="F5" s="2108"/>
      <c r="G5" s="2108"/>
      <c r="H5" s="2108"/>
      <c r="I5" s="1420"/>
    </row>
    <row r="6" spans="2:9" s="855" customFormat="1" ht="15" customHeight="1" thickBot="1">
      <c r="B6" s="1417"/>
      <c r="C6" s="357"/>
      <c r="D6" s="357"/>
      <c r="E6" s="357"/>
      <c r="F6" s="357"/>
      <c r="G6" s="357"/>
      <c r="H6" s="357"/>
      <c r="I6" s="1418"/>
    </row>
    <row r="7" spans="2:9" s="855" customFormat="1">
      <c r="B7" s="1417"/>
      <c r="C7" s="2125" t="s">
        <v>503</v>
      </c>
      <c r="D7" s="2126"/>
      <c r="E7" s="2126"/>
      <c r="F7" s="2126"/>
      <c r="G7" s="2126"/>
      <c r="H7" s="2127"/>
      <c r="I7" s="1418"/>
    </row>
    <row r="8" spans="2:9" s="855" customFormat="1">
      <c r="B8" s="1417"/>
      <c r="C8" s="699" t="s">
        <v>504</v>
      </c>
      <c r="D8" s="2108" t="str">
        <f>IF('1A'!G8="","Enter Organization Name on Form 1A",'1A'!G8)</f>
        <v>Enter Organization Name on Form 1A</v>
      </c>
      <c r="E8" s="2108"/>
      <c r="F8" s="2108"/>
      <c r="G8" s="2108"/>
      <c r="H8" s="2128"/>
      <c r="I8" s="1418"/>
    </row>
    <row r="9" spans="2:9" s="855" customFormat="1">
      <c r="B9" s="1417"/>
      <c r="C9" s="699" t="s">
        <v>505</v>
      </c>
      <c r="D9" s="2129"/>
      <c r="E9" s="2129"/>
      <c r="F9" s="2129"/>
      <c r="G9" s="2129"/>
      <c r="H9" s="2130"/>
      <c r="I9" s="1418"/>
    </row>
    <row r="10" spans="2:9" s="855" customFormat="1">
      <c r="B10" s="1417"/>
      <c r="C10" s="699" t="s">
        <v>14</v>
      </c>
      <c r="D10" s="805"/>
      <c r="E10" s="357" t="s">
        <v>506</v>
      </c>
      <c r="F10" s="806"/>
      <c r="G10" s="357" t="s">
        <v>507</v>
      </c>
      <c r="H10" s="700"/>
      <c r="I10" s="1418"/>
    </row>
    <row r="11" spans="2:9" s="855" customFormat="1">
      <c r="B11" s="1417"/>
      <c r="C11" s="699" t="s">
        <v>508</v>
      </c>
      <c r="D11" s="2131"/>
      <c r="E11" s="2131"/>
      <c r="F11" s="2131"/>
      <c r="G11" s="2131"/>
      <c r="H11" s="2132"/>
      <c r="I11" s="1418"/>
    </row>
    <row r="12" spans="2:9" s="855" customFormat="1">
      <c r="B12" s="1417"/>
      <c r="C12" s="709" t="s">
        <v>509</v>
      </c>
      <c r="D12" s="2137"/>
      <c r="E12" s="2137"/>
      <c r="F12" s="2137"/>
      <c r="G12" s="2137"/>
      <c r="H12" s="2138"/>
      <c r="I12" s="1418"/>
    </row>
    <row r="13" spans="2:9">
      <c r="B13" s="1421"/>
      <c r="C13" s="609"/>
      <c r="D13" s="610"/>
      <c r="E13" s="611"/>
      <c r="F13" s="611"/>
      <c r="G13" s="611"/>
      <c r="H13" s="612"/>
      <c r="I13" s="1422"/>
    </row>
    <row r="14" spans="2:9" s="855" customFormat="1" ht="26.5">
      <c r="B14" s="1417"/>
      <c r="C14" s="698" t="s">
        <v>510</v>
      </c>
      <c r="D14" s="2131"/>
      <c r="E14" s="2131"/>
      <c r="F14" s="2131"/>
      <c r="G14" s="2131"/>
      <c r="H14" s="2132"/>
      <c r="I14" s="1418"/>
    </row>
    <row r="15" spans="2:9" s="855" customFormat="1">
      <c r="B15" s="1417"/>
      <c r="C15" s="699" t="s">
        <v>5</v>
      </c>
      <c r="D15" s="1848"/>
      <c r="E15" s="1848"/>
      <c r="F15" s="1848"/>
      <c r="G15" s="398" t="s">
        <v>511</v>
      </c>
      <c r="H15" s="700"/>
      <c r="I15" s="1418"/>
    </row>
    <row r="16" spans="2:9" s="855" customFormat="1">
      <c r="B16" s="1417"/>
      <c r="C16" s="699" t="s">
        <v>6</v>
      </c>
      <c r="D16" s="2131"/>
      <c r="E16" s="2131"/>
      <c r="F16" s="2131"/>
      <c r="G16" s="2131"/>
      <c r="H16" s="2132"/>
      <c r="I16" s="1418"/>
    </row>
    <row r="17" spans="2:9" s="855" customFormat="1">
      <c r="B17" s="1417"/>
      <c r="C17" s="701" t="s">
        <v>512</v>
      </c>
      <c r="D17" s="2120" t="str">
        <f>IF('1A'!G10="","Enter Contact Name on Form 1A",'1A'!G10)</f>
        <v>Enter Contact Name on Form 1A</v>
      </c>
      <c r="E17" s="2120"/>
      <c r="F17" s="2120"/>
      <c r="G17" s="2120"/>
      <c r="H17" s="2121"/>
      <c r="I17" s="1418"/>
    </row>
    <row r="18" spans="2:9" s="855" customFormat="1">
      <c r="B18" s="1417"/>
      <c r="C18" s="699" t="s">
        <v>5</v>
      </c>
      <c r="D18" s="2122" t="str">
        <f>IF('1A'!G12="","Enter Phone Number on Form 1A",'1A'!G12)</f>
        <v>Enter Phone Number on Form 1A</v>
      </c>
      <c r="E18" s="2122"/>
      <c r="F18" s="2122"/>
      <c r="G18" s="398" t="s">
        <v>511</v>
      </c>
      <c r="H18" s="700"/>
      <c r="I18" s="1418"/>
    </row>
    <row r="19" spans="2:9" s="855" customFormat="1">
      <c r="B19" s="1417"/>
      <c r="C19" s="699" t="s">
        <v>6</v>
      </c>
      <c r="D19" s="2123" t="str">
        <f>IF('1A'!J12="","Enter Email on Form 1A",'1A'!J12)</f>
        <v>Enter Email on Form 1A</v>
      </c>
      <c r="E19" s="2123"/>
      <c r="F19" s="2123"/>
      <c r="G19" s="2123"/>
      <c r="H19" s="2124"/>
      <c r="I19" s="1418"/>
    </row>
    <row r="20" spans="2:9" s="855" customFormat="1" ht="15" thickBot="1">
      <c r="B20" s="1417"/>
      <c r="C20" s="702"/>
      <c r="D20" s="705"/>
      <c r="E20" s="705"/>
      <c r="F20" s="705"/>
      <c r="G20" s="705"/>
      <c r="H20" s="706"/>
      <c r="I20" s="1418"/>
    </row>
    <row r="21" spans="2:9" s="855" customFormat="1" ht="7.5" customHeight="1" thickBot="1">
      <c r="B21" s="1417"/>
      <c r="C21" s="357"/>
      <c r="D21" s="357"/>
      <c r="E21" s="357"/>
      <c r="F21" s="357"/>
      <c r="G21" s="357"/>
      <c r="H21" s="357"/>
      <c r="I21" s="1418"/>
    </row>
    <row r="22" spans="2:9" s="855" customFormat="1">
      <c r="B22" s="1417"/>
      <c r="C22" s="2125" t="s">
        <v>513</v>
      </c>
      <c r="D22" s="2126"/>
      <c r="E22" s="2126"/>
      <c r="F22" s="2126"/>
      <c r="G22" s="2126"/>
      <c r="H22" s="2127"/>
      <c r="I22" s="1418"/>
    </row>
    <row r="23" spans="2:9" s="855" customFormat="1">
      <c r="B23" s="1417"/>
      <c r="C23" s="699" t="s">
        <v>504</v>
      </c>
      <c r="D23" s="2123" t="str">
        <f>IF('1A'!G15="","Enter Firm Name on Form 1A, if applicable",'1A'!G15)</f>
        <v>Enter Firm Name on Form 1A, if applicable</v>
      </c>
      <c r="E23" s="2123"/>
      <c r="F23" s="2123"/>
      <c r="G23" s="2123"/>
      <c r="H23" s="2124"/>
      <c r="I23" s="1418"/>
    </row>
    <row r="24" spans="2:9" s="855" customFormat="1">
      <c r="B24" s="1417"/>
      <c r="C24" s="701" t="s">
        <v>512</v>
      </c>
      <c r="D24" s="2120" t="str">
        <f>IF('1A'!G17="","Enter Contact Name on Form 1A",'1A'!G17)</f>
        <v>Enter Contact Name on Form 1A</v>
      </c>
      <c r="E24" s="2120"/>
      <c r="F24" s="2120"/>
      <c r="G24" s="2120"/>
      <c r="H24" s="2121"/>
      <c r="I24" s="1418"/>
    </row>
    <row r="25" spans="2:9" s="855" customFormat="1">
      <c r="B25" s="1417"/>
      <c r="C25" s="699" t="s">
        <v>505</v>
      </c>
      <c r="D25" s="2129"/>
      <c r="E25" s="2129"/>
      <c r="F25" s="2129"/>
      <c r="G25" s="2129"/>
      <c r="H25" s="2130"/>
      <c r="I25" s="1418"/>
    </row>
    <row r="26" spans="2:9" s="855" customFormat="1">
      <c r="B26" s="1417"/>
      <c r="C26" s="699" t="s">
        <v>14</v>
      </c>
      <c r="D26" s="805"/>
      <c r="E26" s="357" t="s">
        <v>506</v>
      </c>
      <c r="F26" s="806"/>
      <c r="G26" s="357" t="s">
        <v>507</v>
      </c>
      <c r="H26" s="703"/>
      <c r="I26" s="1418"/>
    </row>
    <row r="27" spans="2:9" s="855" customFormat="1">
      <c r="B27" s="1417"/>
      <c r="C27" s="699" t="s">
        <v>5</v>
      </c>
      <c r="D27" s="2123" t="str">
        <f>IF('1A'!G19="","Enter Phone Number on Form 1A",'1A'!G19)</f>
        <v>Enter Phone Number on Form 1A</v>
      </c>
      <c r="E27" s="2123"/>
      <c r="F27" s="398" t="s">
        <v>511</v>
      </c>
      <c r="G27" s="1848"/>
      <c r="H27" s="2133"/>
      <c r="I27" s="1418"/>
    </row>
    <row r="28" spans="2:9" s="855" customFormat="1">
      <c r="B28" s="1417"/>
      <c r="C28" s="699" t="s">
        <v>6</v>
      </c>
      <c r="D28" s="2123" t="str">
        <f>IF('1A'!J19="","Enter Email on Form 1A",'1A'!J19)</f>
        <v>Enter Email on Form 1A</v>
      </c>
      <c r="E28" s="2123"/>
      <c r="F28" s="2123"/>
      <c r="G28" s="2123"/>
      <c r="H28" s="2124"/>
      <c r="I28" s="1418"/>
    </row>
    <row r="29" spans="2:9" s="855" customFormat="1" ht="15" thickBot="1">
      <c r="B29" s="1417"/>
      <c r="C29" s="702"/>
      <c r="D29" s="705"/>
      <c r="E29" s="705"/>
      <c r="F29" s="705"/>
      <c r="G29" s="705"/>
      <c r="H29" s="706"/>
      <c r="I29" s="1418"/>
    </row>
    <row r="30" spans="2:9" s="855" customFormat="1" ht="7.5" customHeight="1" thickBot="1">
      <c r="B30" s="1417"/>
      <c r="C30" s="704"/>
      <c r="D30" s="357"/>
      <c r="E30" s="357"/>
      <c r="F30" s="357"/>
      <c r="G30" s="357"/>
      <c r="H30" s="357"/>
      <c r="I30" s="1418"/>
    </row>
    <row r="31" spans="2:9" s="855" customFormat="1">
      <c r="B31" s="1417"/>
      <c r="C31" s="2125" t="s">
        <v>204</v>
      </c>
      <c r="D31" s="2126"/>
      <c r="E31" s="2126"/>
      <c r="F31" s="2126"/>
      <c r="G31" s="2126"/>
      <c r="H31" s="2127"/>
      <c r="I31" s="1418"/>
    </row>
    <row r="32" spans="2:9" s="855" customFormat="1">
      <c r="B32" s="1417"/>
      <c r="C32" s="699" t="s">
        <v>504</v>
      </c>
      <c r="D32" s="2131"/>
      <c r="E32" s="2131"/>
      <c r="F32" s="2131"/>
      <c r="G32" s="2131"/>
      <c r="H32" s="2132"/>
      <c r="I32" s="1418"/>
    </row>
    <row r="33" spans="2:9" s="855" customFormat="1">
      <c r="B33" s="1417"/>
      <c r="C33" s="701" t="s">
        <v>512</v>
      </c>
      <c r="D33" s="2129"/>
      <c r="E33" s="2129"/>
      <c r="F33" s="2129"/>
      <c r="G33" s="2129"/>
      <c r="H33" s="2130"/>
      <c r="I33" s="1418"/>
    </row>
    <row r="34" spans="2:9" s="855" customFormat="1">
      <c r="B34" s="1417"/>
      <c r="C34" s="699" t="s">
        <v>5</v>
      </c>
      <c r="D34" s="804"/>
      <c r="E34" s="357" t="s">
        <v>6</v>
      </c>
      <c r="F34" s="2131"/>
      <c r="G34" s="2131"/>
      <c r="H34" s="2132"/>
      <c r="I34" s="1418"/>
    </row>
    <row r="35" spans="2:9" s="855" customFormat="1" ht="15" thickBot="1">
      <c r="B35" s="1417"/>
      <c r="C35" s="702"/>
      <c r="D35" s="705"/>
      <c r="E35" s="705"/>
      <c r="F35" s="705"/>
      <c r="G35" s="705"/>
      <c r="H35" s="706"/>
      <c r="I35" s="1418"/>
    </row>
    <row r="36" spans="2:9" s="855" customFormat="1" ht="7.5" customHeight="1" thickBot="1">
      <c r="B36" s="1417"/>
      <c r="C36" s="357"/>
      <c r="D36" s="357"/>
      <c r="E36" s="357"/>
      <c r="F36" s="357"/>
      <c r="G36" s="357"/>
      <c r="H36" s="357"/>
      <c r="I36" s="1418"/>
    </row>
    <row r="37" spans="2:9" s="855" customFormat="1">
      <c r="B37" s="1417"/>
      <c r="C37" s="2125" t="s">
        <v>514</v>
      </c>
      <c r="D37" s="2126"/>
      <c r="E37" s="2126"/>
      <c r="F37" s="2126"/>
      <c r="G37" s="2126"/>
      <c r="H37" s="2127"/>
      <c r="I37" s="1418"/>
    </row>
    <row r="38" spans="2:9" s="855" customFormat="1">
      <c r="B38" s="1417"/>
      <c r="C38" s="699" t="s">
        <v>504</v>
      </c>
      <c r="D38" s="2131"/>
      <c r="E38" s="2131"/>
      <c r="F38" s="2131"/>
      <c r="G38" s="2131"/>
      <c r="H38" s="2132"/>
      <c r="I38" s="1418"/>
    </row>
    <row r="39" spans="2:9" s="855" customFormat="1">
      <c r="B39" s="1417"/>
      <c r="C39" s="701" t="s">
        <v>512</v>
      </c>
      <c r="D39" s="2129"/>
      <c r="E39" s="2129"/>
      <c r="F39" s="2129"/>
      <c r="G39" s="2129"/>
      <c r="H39" s="2130"/>
      <c r="I39" s="1418"/>
    </row>
    <row r="40" spans="2:9" s="855" customFormat="1">
      <c r="B40" s="1417"/>
      <c r="C40" s="699" t="s">
        <v>5</v>
      </c>
      <c r="D40" s="804"/>
      <c r="E40" s="357" t="s">
        <v>6</v>
      </c>
      <c r="F40" s="2131"/>
      <c r="G40" s="2131"/>
      <c r="H40" s="2132"/>
      <c r="I40" s="1418"/>
    </row>
    <row r="41" spans="2:9" s="855" customFormat="1" ht="15" thickBot="1">
      <c r="B41" s="1417"/>
      <c r="C41" s="702"/>
      <c r="D41" s="705"/>
      <c r="E41" s="705"/>
      <c r="F41" s="705"/>
      <c r="G41" s="705"/>
      <c r="H41" s="706"/>
      <c r="I41" s="1418"/>
    </row>
    <row r="42" spans="2:9" s="855" customFormat="1" ht="9" customHeight="1" thickBot="1">
      <c r="B42" s="1417"/>
      <c r="C42" s="707"/>
      <c r="D42" s="707"/>
      <c r="E42" s="707"/>
      <c r="F42" s="707"/>
      <c r="G42" s="707"/>
      <c r="H42" s="707"/>
      <c r="I42" s="1418"/>
    </row>
    <row r="43" spans="2:9" s="855" customFormat="1">
      <c r="B43" s="1417"/>
      <c r="C43" s="2125" t="s">
        <v>515</v>
      </c>
      <c r="D43" s="2136"/>
      <c r="E43" s="2136"/>
      <c r="F43" s="2136"/>
      <c r="G43" s="2136"/>
      <c r="H43" s="2127"/>
      <c r="I43" s="1418"/>
    </row>
    <row r="44" spans="2:9" s="855" customFormat="1">
      <c r="B44" s="1417"/>
      <c r="C44" s="699" t="s">
        <v>504</v>
      </c>
      <c r="D44" s="2131"/>
      <c r="E44" s="2131"/>
      <c r="F44" s="2131"/>
      <c r="G44" s="2131"/>
      <c r="H44" s="2132"/>
      <c r="I44" s="1418"/>
    </row>
    <row r="45" spans="2:9" s="855" customFormat="1">
      <c r="B45" s="1417"/>
      <c r="C45" s="701" t="s">
        <v>512</v>
      </c>
      <c r="D45" s="2134"/>
      <c r="E45" s="2134"/>
      <c r="F45" s="2134"/>
      <c r="G45" s="2134"/>
      <c r="H45" s="2135"/>
      <c r="I45" s="1418"/>
    </row>
    <row r="46" spans="2:9" s="855" customFormat="1">
      <c r="B46" s="1417"/>
      <c r="C46" s="699" t="s">
        <v>5</v>
      </c>
      <c r="D46" s="807"/>
      <c r="E46" s="357" t="s">
        <v>6</v>
      </c>
      <c r="F46" s="2131"/>
      <c r="G46" s="2131"/>
      <c r="H46" s="2132"/>
      <c r="I46" s="1418"/>
    </row>
    <row r="47" spans="2:9" s="855" customFormat="1" ht="15" thickBot="1">
      <c r="B47" s="1417"/>
      <c r="C47" s="702"/>
      <c r="D47" s="772"/>
      <c r="E47" s="772"/>
      <c r="F47" s="772"/>
      <c r="G47" s="772"/>
      <c r="H47" s="773"/>
      <c r="I47" s="1418"/>
    </row>
    <row r="48" spans="2:9" s="855" customFormat="1" ht="7.5" customHeight="1" thickBot="1">
      <c r="B48" s="1387"/>
      <c r="C48" s="707"/>
      <c r="D48" s="707"/>
      <c r="E48" s="707"/>
      <c r="F48" s="707"/>
      <c r="G48" s="707"/>
      <c r="H48" s="707"/>
      <c r="I48" s="1388"/>
    </row>
    <row r="49" spans="2:9" s="855" customFormat="1" ht="9" customHeight="1">
      <c r="B49" s="1414"/>
      <c r="C49" s="1415"/>
      <c r="D49" s="1415"/>
      <c r="E49" s="1415"/>
      <c r="F49" s="1415"/>
      <c r="G49" s="1415"/>
      <c r="H49" s="1415"/>
      <c r="I49" s="1416"/>
    </row>
    <row r="50" spans="2:9" s="855" customFormat="1" ht="18.5">
      <c r="B50" s="1417"/>
      <c r="C50" s="1900" t="s">
        <v>1090</v>
      </c>
      <c r="D50" s="1900"/>
      <c r="E50" s="1900"/>
      <c r="F50" s="1900"/>
      <c r="G50" s="1900"/>
      <c r="H50" s="1900"/>
      <c r="I50" s="1418"/>
    </row>
    <row r="51" spans="2:9" s="855" customFormat="1" ht="15" customHeight="1">
      <c r="B51" s="1417"/>
      <c r="C51" s="1140"/>
      <c r="D51" s="357"/>
      <c r="E51" s="357"/>
      <c r="F51" s="357"/>
      <c r="G51" s="357"/>
      <c r="H51" s="357"/>
      <c r="I51" s="1418"/>
    </row>
    <row r="52" spans="2:9" s="855" customFormat="1">
      <c r="B52" s="1419"/>
      <c r="C52" s="831" t="s">
        <v>1</v>
      </c>
      <c r="D52" s="2108" t="str">
        <f>IF('1A'!G5="","Enter Project Name on Form 1A",'1A'!G5)</f>
        <v>Enter Project Name on Form 1A</v>
      </c>
      <c r="E52" s="2108"/>
      <c r="F52" s="2108"/>
      <c r="G52" s="2108"/>
      <c r="H52" s="2108"/>
      <c r="I52" s="1420"/>
    </row>
    <row r="53" spans="2:9" s="855" customFormat="1" ht="15" customHeight="1" thickBot="1">
      <c r="B53" s="1417"/>
      <c r="C53" s="357"/>
      <c r="D53" s="357"/>
      <c r="E53" s="357"/>
      <c r="F53" s="357"/>
      <c r="G53" s="357"/>
      <c r="H53" s="357"/>
      <c r="I53" s="1418"/>
    </row>
    <row r="54" spans="2:9" s="855" customFormat="1">
      <c r="B54" s="1417"/>
      <c r="C54" s="2125" t="s">
        <v>516</v>
      </c>
      <c r="D54" s="2126"/>
      <c r="E54" s="2126"/>
      <c r="F54" s="2126"/>
      <c r="G54" s="2126"/>
      <c r="H54" s="2127"/>
      <c r="I54" s="1418"/>
    </row>
    <row r="55" spans="2:9" s="855" customFormat="1">
      <c r="B55" s="1417"/>
      <c r="C55" s="699" t="s">
        <v>504</v>
      </c>
      <c r="D55" s="2131"/>
      <c r="E55" s="2131"/>
      <c r="F55" s="2131"/>
      <c r="G55" s="2131"/>
      <c r="H55" s="2132"/>
      <c r="I55" s="1418"/>
    </row>
    <row r="56" spans="2:9" s="855" customFormat="1">
      <c r="B56" s="1417"/>
      <c r="C56" s="701" t="s">
        <v>512</v>
      </c>
      <c r="D56" s="2129"/>
      <c r="E56" s="2129"/>
      <c r="F56" s="2129"/>
      <c r="G56" s="2129"/>
      <c r="H56" s="2130"/>
      <c r="I56" s="1418"/>
    </row>
    <row r="57" spans="2:9" s="855" customFormat="1">
      <c r="B57" s="1417"/>
      <c r="C57" s="699" t="s">
        <v>505</v>
      </c>
      <c r="D57" s="2129"/>
      <c r="E57" s="2129"/>
      <c r="F57" s="2129"/>
      <c r="G57" s="2129"/>
      <c r="H57" s="2130"/>
      <c r="I57" s="1418"/>
    </row>
    <row r="58" spans="2:9" s="855" customFormat="1">
      <c r="B58" s="1417"/>
      <c r="C58" s="699" t="s">
        <v>14</v>
      </c>
      <c r="D58" s="805"/>
      <c r="E58" s="357" t="s">
        <v>506</v>
      </c>
      <c r="F58" s="806"/>
      <c r="G58" s="357" t="s">
        <v>507</v>
      </c>
      <c r="H58" s="700"/>
      <c r="I58" s="1418"/>
    </row>
    <row r="59" spans="2:9" s="855" customFormat="1">
      <c r="B59" s="1417"/>
      <c r="C59" s="699" t="s">
        <v>5</v>
      </c>
      <c r="D59" s="804"/>
      <c r="E59" s="357" t="s">
        <v>6</v>
      </c>
      <c r="F59" s="2131"/>
      <c r="G59" s="2131"/>
      <c r="H59" s="2132"/>
      <c r="I59" s="1418"/>
    </row>
    <row r="60" spans="2:9" s="855" customFormat="1" ht="15" thickBot="1">
      <c r="B60" s="1419"/>
      <c r="C60" s="702"/>
      <c r="D60" s="705"/>
      <c r="E60" s="705"/>
      <c r="F60" s="705"/>
      <c r="G60" s="705"/>
      <c r="H60" s="706"/>
      <c r="I60" s="1420"/>
    </row>
    <row r="61" spans="2:9" s="855" customFormat="1" ht="7.5" customHeight="1" thickBot="1">
      <c r="B61" s="1417"/>
      <c r="C61" s="708"/>
      <c r="D61" s="404"/>
      <c r="E61" s="404"/>
      <c r="F61" s="404"/>
      <c r="G61" s="404"/>
      <c r="H61" s="708"/>
      <c r="I61" s="1418"/>
    </row>
    <row r="62" spans="2:9" s="855" customFormat="1">
      <c r="B62" s="1417"/>
      <c r="C62" s="2125" t="s">
        <v>517</v>
      </c>
      <c r="D62" s="2126"/>
      <c r="E62" s="2126"/>
      <c r="F62" s="2126"/>
      <c r="G62" s="2126"/>
      <c r="H62" s="2127"/>
      <c r="I62" s="1418"/>
    </row>
    <row r="63" spans="2:9" s="855" customFormat="1">
      <c r="B63" s="1417"/>
      <c r="C63" s="699" t="s">
        <v>504</v>
      </c>
      <c r="D63" s="2131"/>
      <c r="E63" s="2131"/>
      <c r="F63" s="2131"/>
      <c r="G63" s="2131"/>
      <c r="H63" s="2132"/>
      <c r="I63" s="1418"/>
    </row>
    <row r="64" spans="2:9" s="855" customFormat="1">
      <c r="B64" s="1417"/>
      <c r="C64" s="701" t="s">
        <v>512</v>
      </c>
      <c r="D64" s="2129"/>
      <c r="E64" s="2129"/>
      <c r="F64" s="2129"/>
      <c r="G64" s="2129"/>
      <c r="H64" s="2130"/>
      <c r="I64" s="1418"/>
    </row>
    <row r="65" spans="2:9" s="855" customFormat="1">
      <c r="B65" s="1417"/>
      <c r="C65" s="699" t="s">
        <v>5</v>
      </c>
      <c r="D65" s="804"/>
      <c r="E65" s="357" t="s">
        <v>6</v>
      </c>
      <c r="F65" s="2131"/>
      <c r="G65" s="2131"/>
      <c r="H65" s="2132"/>
      <c r="I65" s="1418"/>
    </row>
    <row r="66" spans="2:9" s="855" customFormat="1" ht="15" thickBot="1">
      <c r="B66" s="1417"/>
      <c r="C66" s="702"/>
      <c r="D66" s="705"/>
      <c r="E66" s="705"/>
      <c r="F66" s="705"/>
      <c r="G66" s="705"/>
      <c r="H66" s="706"/>
      <c r="I66" s="1418"/>
    </row>
    <row r="67" spans="2:9" s="855" customFormat="1" ht="7.5" customHeight="1" thickBot="1">
      <c r="B67" s="1417"/>
      <c r="C67" s="357"/>
      <c r="D67" s="357"/>
      <c r="E67" s="357"/>
      <c r="F67" s="357"/>
      <c r="G67" s="357"/>
      <c r="H67" s="357"/>
      <c r="I67" s="1418"/>
    </row>
    <row r="68" spans="2:9" s="855" customFormat="1">
      <c r="B68" s="1417"/>
      <c r="C68" s="2125" t="s">
        <v>518</v>
      </c>
      <c r="D68" s="2126"/>
      <c r="E68" s="2126"/>
      <c r="F68" s="2126"/>
      <c r="G68" s="2126"/>
      <c r="H68" s="2127"/>
      <c r="I68" s="1418"/>
    </row>
    <row r="69" spans="2:9" s="855" customFormat="1">
      <c r="B69" s="1417"/>
      <c r="C69" s="699" t="s">
        <v>504</v>
      </c>
      <c r="D69" s="2131"/>
      <c r="E69" s="2131"/>
      <c r="F69" s="2131"/>
      <c r="G69" s="2131"/>
      <c r="H69" s="2132"/>
      <c r="I69" s="1418"/>
    </row>
    <row r="70" spans="2:9" s="855" customFormat="1">
      <c r="B70" s="1417"/>
      <c r="C70" s="701" t="s">
        <v>512</v>
      </c>
      <c r="D70" s="2129"/>
      <c r="E70" s="2129"/>
      <c r="F70" s="2129"/>
      <c r="G70" s="2129"/>
      <c r="H70" s="2130"/>
      <c r="I70" s="1418"/>
    </row>
    <row r="71" spans="2:9" s="855" customFormat="1">
      <c r="B71" s="1417"/>
      <c r="C71" s="699" t="s">
        <v>5</v>
      </c>
      <c r="D71" s="804"/>
      <c r="E71" s="357" t="s">
        <v>6</v>
      </c>
      <c r="F71" s="2131"/>
      <c r="G71" s="2131"/>
      <c r="H71" s="2132"/>
      <c r="I71" s="1418"/>
    </row>
    <row r="72" spans="2:9" s="855" customFormat="1" ht="15" thickBot="1">
      <c r="B72" s="1417"/>
      <c r="C72" s="702"/>
      <c r="D72" s="705"/>
      <c r="E72" s="705"/>
      <c r="F72" s="705"/>
      <c r="G72" s="705"/>
      <c r="H72" s="706"/>
      <c r="I72" s="1418"/>
    </row>
    <row r="73" spans="2:9" s="855" customFormat="1" ht="7.5" customHeight="1" thickBot="1">
      <c r="B73" s="1417"/>
      <c r="C73" s="357"/>
      <c r="D73" s="357"/>
      <c r="E73" s="357"/>
      <c r="F73" s="357"/>
      <c r="G73" s="357"/>
      <c r="H73" s="357"/>
      <c r="I73" s="1418"/>
    </row>
    <row r="74" spans="2:9" s="855" customFormat="1">
      <c r="B74" s="1417"/>
      <c r="C74" s="2125" t="s">
        <v>519</v>
      </c>
      <c r="D74" s="2126"/>
      <c r="E74" s="2126"/>
      <c r="F74" s="2126"/>
      <c r="G74" s="2126"/>
      <c r="H74" s="2127"/>
      <c r="I74" s="1418"/>
    </row>
    <row r="75" spans="2:9" s="855" customFormat="1">
      <c r="B75" s="1417"/>
      <c r="C75" s="699" t="s">
        <v>504</v>
      </c>
      <c r="D75" s="2131"/>
      <c r="E75" s="2131"/>
      <c r="F75" s="2131"/>
      <c r="G75" s="2131"/>
      <c r="H75" s="2132"/>
      <c r="I75" s="1418"/>
    </row>
    <row r="76" spans="2:9" s="855" customFormat="1">
      <c r="B76" s="1417"/>
      <c r="C76" s="701" t="s">
        <v>512</v>
      </c>
      <c r="D76" s="2129"/>
      <c r="E76" s="2129"/>
      <c r="F76" s="2129"/>
      <c r="G76" s="2129"/>
      <c r="H76" s="2130"/>
      <c r="I76" s="1418"/>
    </row>
    <row r="77" spans="2:9" s="855" customFormat="1">
      <c r="B77" s="1417"/>
      <c r="C77" s="699" t="s">
        <v>505</v>
      </c>
      <c r="D77" s="2129"/>
      <c r="E77" s="2129"/>
      <c r="F77" s="2129"/>
      <c r="G77" s="2129"/>
      <c r="H77" s="2130"/>
      <c r="I77" s="1418"/>
    </row>
    <row r="78" spans="2:9" s="855" customFormat="1">
      <c r="B78" s="1417"/>
      <c r="C78" s="699" t="s">
        <v>14</v>
      </c>
      <c r="D78" s="805"/>
      <c r="E78" s="357" t="s">
        <v>506</v>
      </c>
      <c r="F78" s="806"/>
      <c r="G78" s="357" t="s">
        <v>507</v>
      </c>
      <c r="H78" s="700"/>
      <c r="I78" s="1418"/>
    </row>
    <row r="79" spans="2:9" s="855" customFormat="1">
      <c r="B79" s="1417"/>
      <c r="C79" s="699" t="s">
        <v>5</v>
      </c>
      <c r="D79" s="804"/>
      <c r="E79" s="357" t="s">
        <v>6</v>
      </c>
      <c r="F79" s="2131"/>
      <c r="G79" s="2131"/>
      <c r="H79" s="2132"/>
      <c r="I79" s="1418"/>
    </row>
    <row r="80" spans="2:9" s="855" customFormat="1" ht="15" thickBot="1">
      <c r="B80" s="1417"/>
      <c r="C80" s="702"/>
      <c r="D80" s="705"/>
      <c r="E80" s="705"/>
      <c r="F80" s="705"/>
      <c r="G80" s="705"/>
      <c r="H80" s="706"/>
      <c r="I80" s="1418"/>
    </row>
    <row r="81" spans="2:9" s="855" customFormat="1" ht="9" customHeight="1" thickBot="1">
      <c r="B81" s="1387"/>
      <c r="C81" s="707"/>
      <c r="D81" s="707"/>
      <c r="E81" s="707"/>
      <c r="F81" s="707"/>
      <c r="G81" s="707"/>
      <c r="H81" s="707"/>
      <c r="I81" s="1388"/>
    </row>
  </sheetData>
  <sheetProtection password="9F6B" sheet="1" objects="1" scenarios="1" formatCells="0" formatColumns="0" formatRows="0"/>
  <customSheetViews>
    <customSheetView guid="{1A40067C-0AC1-4C99-AB38-50E48336F373}" showGridLines="0">
      <selection activeCell="D27" sqref="D27:E27"/>
      <rowBreaks count="1" manualBreakCount="1">
        <brk id="48" min="1" max="8" man="1"/>
      </rowBreaks>
      <pageMargins left="0.7" right="0.7" top="0.75" bottom="0.75" header="0.3" footer="0.3"/>
      <pageSetup scale="93" fitToHeight="2" orientation="portrait" r:id="rId1"/>
      <headerFooter>
        <oddFooter>&amp;LForm 9A
Project Team&amp;CCFA Forms&amp;REdition: 2015
Version: 1.1</oddFooter>
      </headerFooter>
    </customSheetView>
  </customSheetViews>
  <mergeCells count="52">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F34:H34"/>
    <mergeCell ref="D32:H32"/>
    <mergeCell ref="D15:F15"/>
    <mergeCell ref="D16:H16"/>
    <mergeCell ref="C22:H22"/>
    <mergeCell ref="D33:H33"/>
    <mergeCell ref="G27:H27"/>
    <mergeCell ref="D24:H24"/>
    <mergeCell ref="D27:E27"/>
    <mergeCell ref="D28:H28"/>
    <mergeCell ref="D5:H5"/>
    <mergeCell ref="D17:H17"/>
    <mergeCell ref="D18:F18"/>
    <mergeCell ref="D19:H19"/>
    <mergeCell ref="D23:H23"/>
    <mergeCell ref="C7:H7"/>
    <mergeCell ref="D8:H8"/>
    <mergeCell ref="D9:H9"/>
    <mergeCell ref="D11:H11"/>
    <mergeCell ref="D14:H14"/>
  </mergeCells>
  <pageMargins left="0.7" right="0.7" top="0.75" bottom="0.75" header="0.3" footer="0.3"/>
  <pageSetup scale="93" fitToHeight="2" orientation="portrait" r:id="rId2"/>
  <headerFooter>
    <oddFooter>&amp;LForm 9A
Project Team&amp;CCFA Forms&amp;REdition: 2015
Version: 1.1</oddFooter>
  </headerFooter>
  <rowBreaks count="1" manualBreakCount="1">
    <brk id="48" min="1" max="8" man="1"/>
  </rowBreaks>
</worksheet>
</file>

<file path=xl/worksheets/sheet21.xml><?xml version="1.0" encoding="utf-8"?>
<worksheet xmlns="http://schemas.openxmlformats.org/spreadsheetml/2006/main" xmlns:r="http://schemas.openxmlformats.org/officeDocument/2006/relationships">
  <sheetPr>
    <pageSetUpPr fitToPage="1"/>
  </sheetPr>
  <dimension ref="B6:Y41"/>
  <sheetViews>
    <sheetView showGridLines="0" zoomScaleNormal="100" workbookViewId="0">
      <selection activeCell="R12" sqref="R12:R25"/>
    </sheetView>
  </sheetViews>
  <sheetFormatPr defaultColWidth="9.1796875" defaultRowHeight="14.5"/>
  <cols>
    <col min="1" max="1" width="1.7265625" style="860" customWidth="1"/>
    <col min="2" max="2" width="1.7265625" style="855" customWidth="1"/>
    <col min="3" max="3" width="14.26953125" style="860" customWidth="1"/>
    <col min="4" max="4" width="30" style="860" customWidth="1"/>
    <col min="5" max="24" width="3.54296875" style="860" customWidth="1"/>
    <col min="25" max="25" width="1.7265625" style="855" customWidth="1"/>
    <col min="26" max="16384" width="9.1796875" style="860"/>
  </cols>
  <sheetData>
    <row r="6" spans="2:25" ht="15" thickBot="1"/>
    <row r="7" spans="2:25" s="855" customFormat="1" ht="9" customHeight="1">
      <c r="B7" s="389"/>
      <c r="C7" s="2147"/>
      <c r="D7" s="2147"/>
      <c r="E7" s="2148"/>
      <c r="F7" s="2148"/>
      <c r="G7" s="2148"/>
      <c r="H7" s="2148"/>
      <c r="I7" s="2148"/>
      <c r="J7" s="2148"/>
      <c r="K7" s="2148"/>
      <c r="L7" s="2148"/>
      <c r="M7" s="2148"/>
      <c r="N7" s="2148"/>
      <c r="O7" s="2148"/>
      <c r="P7" s="2148"/>
      <c r="Q7" s="2148"/>
      <c r="R7" s="2148"/>
      <c r="S7" s="2148"/>
      <c r="T7" s="2148"/>
      <c r="U7" s="2148"/>
      <c r="V7" s="2148"/>
      <c r="W7" s="2148"/>
      <c r="X7" s="2148"/>
      <c r="Y7" s="2149"/>
    </row>
    <row r="8" spans="2:25" s="855" customFormat="1" ht="18.5">
      <c r="B8" s="397"/>
      <c r="C8" s="1672" t="s">
        <v>520</v>
      </c>
      <c r="D8" s="1752"/>
      <c r="E8" s="1753"/>
      <c r="F8" s="1753"/>
      <c r="G8" s="1753"/>
      <c r="H8" s="1753"/>
      <c r="I8" s="1753"/>
      <c r="J8" s="1753"/>
      <c r="K8" s="1753"/>
      <c r="L8" s="1753"/>
      <c r="M8" s="1753"/>
      <c r="N8" s="1753"/>
      <c r="O8" s="1753"/>
      <c r="P8" s="1753"/>
      <c r="Q8" s="1753"/>
      <c r="R8" s="1753"/>
      <c r="S8" s="1753"/>
      <c r="T8" s="1753"/>
      <c r="U8" s="1753"/>
      <c r="V8" s="1753"/>
      <c r="W8" s="1753"/>
      <c r="X8" s="1753"/>
      <c r="Y8" s="1424"/>
    </row>
    <row r="9" spans="2:25" s="855" customFormat="1" ht="18.5">
      <c r="B9" s="397"/>
      <c r="C9" s="1425"/>
      <c r="D9" s="1425"/>
      <c r="E9" s="1426"/>
      <c r="F9" s="1426"/>
      <c r="G9" s="1426"/>
      <c r="H9" s="1426"/>
      <c r="I9" s="1426"/>
      <c r="J9" s="1426"/>
      <c r="K9" s="1426"/>
      <c r="L9" s="1426"/>
      <c r="M9" s="1426"/>
      <c r="N9" s="1426"/>
      <c r="O9" s="1426"/>
      <c r="P9" s="1426"/>
      <c r="Q9" s="1426"/>
      <c r="R9" s="1426"/>
      <c r="S9" s="1426"/>
      <c r="T9" s="1426"/>
      <c r="U9" s="1426"/>
      <c r="V9" s="1426"/>
      <c r="W9" s="1426"/>
      <c r="X9" s="1426"/>
      <c r="Y9" s="1424"/>
    </row>
    <row r="10" spans="2:25" s="855" customFormat="1">
      <c r="B10" s="397"/>
      <c r="C10" s="1140" t="s">
        <v>1</v>
      </c>
      <c r="D10" s="1139" t="str">
        <f>IF('1A'!G5="","Enter Project Name on Form 1A",'1A'!G5)</f>
        <v>Enter Project Name on Form 1A</v>
      </c>
      <c r="E10" s="1139"/>
      <c r="F10" s="1139"/>
      <c r="G10" s="1139"/>
      <c r="H10" s="1139"/>
      <c r="I10" s="1139"/>
      <c r="J10" s="1139"/>
      <c r="K10" s="1139"/>
      <c r="L10" s="1139"/>
      <c r="M10" s="1139"/>
      <c r="N10" s="1139"/>
      <c r="O10" s="1139"/>
      <c r="P10" s="357"/>
      <c r="Q10" s="357"/>
      <c r="R10" s="357"/>
      <c r="S10" s="357"/>
      <c r="T10" s="357"/>
      <c r="U10" s="357"/>
      <c r="V10" s="357"/>
      <c r="W10" s="357"/>
      <c r="X10" s="357"/>
      <c r="Y10" s="358"/>
    </row>
    <row r="11" spans="2:25" s="855" customFormat="1" ht="7.5" customHeight="1">
      <c r="B11" s="397"/>
      <c r="C11" s="1140"/>
      <c r="D11" s="1140"/>
      <c r="E11" s="1140"/>
      <c r="F11" s="1140"/>
      <c r="G11" s="1140"/>
      <c r="H11" s="1140"/>
      <c r="I11" s="1140"/>
      <c r="J11" s="1140"/>
      <c r="K11" s="1140"/>
      <c r="L11" s="1140"/>
      <c r="M11" s="1140"/>
      <c r="N11" s="1140"/>
      <c r="O11" s="1140"/>
      <c r="P11" s="357"/>
      <c r="Q11" s="357"/>
      <c r="R11" s="357"/>
      <c r="S11" s="357"/>
      <c r="T11" s="357"/>
      <c r="U11" s="357"/>
      <c r="V11" s="357"/>
      <c r="W11" s="357"/>
      <c r="X11" s="357"/>
      <c r="Y11" s="358"/>
    </row>
    <row r="12" spans="2:25" ht="117.75" customHeight="1">
      <c r="B12" s="397"/>
      <c r="C12" s="2153"/>
      <c r="D12" s="2154"/>
      <c r="E12" s="1740" t="s">
        <v>521</v>
      </c>
      <c r="F12" s="2139" t="s">
        <v>522</v>
      </c>
      <c r="G12" s="2139" t="s">
        <v>523</v>
      </c>
      <c r="H12" s="2139" t="s">
        <v>524</v>
      </c>
      <c r="I12" s="2139" t="s">
        <v>525</v>
      </c>
      <c r="J12" s="2150" t="s">
        <v>526</v>
      </c>
      <c r="K12" s="2139" t="s">
        <v>527</v>
      </c>
      <c r="L12" s="2139" t="s">
        <v>528</v>
      </c>
      <c r="M12" s="2139" t="s">
        <v>529</v>
      </c>
      <c r="N12" s="2139" t="s">
        <v>530</v>
      </c>
      <c r="O12" s="2139" t="s">
        <v>531</v>
      </c>
      <c r="P12" s="2139" t="s">
        <v>532</v>
      </c>
      <c r="Q12" s="2139" t="s">
        <v>533</v>
      </c>
      <c r="R12" s="2139" t="s">
        <v>534</v>
      </c>
      <c r="S12" s="2139" t="s">
        <v>535</v>
      </c>
      <c r="T12" s="2139" t="s">
        <v>536</v>
      </c>
      <c r="U12" s="2139" t="s">
        <v>537</v>
      </c>
      <c r="V12" s="2139" t="s">
        <v>538</v>
      </c>
      <c r="W12" s="2139" t="s">
        <v>539</v>
      </c>
      <c r="X12" s="2144"/>
      <c r="Y12" s="358"/>
    </row>
    <row r="13" spans="2:25">
      <c r="B13" s="397"/>
      <c r="C13" s="1745" t="s">
        <v>540</v>
      </c>
      <c r="D13" s="1746"/>
      <c r="E13" s="1741"/>
      <c r="F13" s="2141"/>
      <c r="G13" s="2140"/>
      <c r="H13" s="2140"/>
      <c r="I13" s="2140"/>
      <c r="J13" s="2151"/>
      <c r="K13" s="2140"/>
      <c r="L13" s="2140"/>
      <c r="M13" s="2140"/>
      <c r="N13" s="2140"/>
      <c r="O13" s="2140"/>
      <c r="P13" s="2140"/>
      <c r="Q13" s="2140"/>
      <c r="R13" s="2140"/>
      <c r="S13" s="2140"/>
      <c r="T13" s="2140"/>
      <c r="U13" s="2140"/>
      <c r="V13" s="2140"/>
      <c r="W13" s="2140"/>
      <c r="X13" s="2145"/>
      <c r="Y13" s="358"/>
    </row>
    <row r="14" spans="2:25">
      <c r="B14" s="397"/>
      <c r="C14" s="1747" t="s">
        <v>523</v>
      </c>
      <c r="D14" s="1748"/>
      <c r="E14" s="1741"/>
      <c r="F14" s="1741"/>
      <c r="G14" s="2141"/>
      <c r="H14" s="2140"/>
      <c r="I14" s="2140"/>
      <c r="J14" s="2151"/>
      <c r="K14" s="2140"/>
      <c r="L14" s="2140"/>
      <c r="M14" s="2140"/>
      <c r="N14" s="2140"/>
      <c r="O14" s="2140"/>
      <c r="P14" s="2140"/>
      <c r="Q14" s="2140"/>
      <c r="R14" s="2140"/>
      <c r="S14" s="2140"/>
      <c r="T14" s="2140"/>
      <c r="U14" s="2140"/>
      <c r="V14" s="2140"/>
      <c r="W14" s="2140"/>
      <c r="X14" s="2145"/>
      <c r="Y14" s="358"/>
    </row>
    <row r="15" spans="2:25">
      <c r="B15" s="397"/>
      <c r="C15" s="1747" t="s">
        <v>524</v>
      </c>
      <c r="D15" s="1748"/>
      <c r="E15" s="1741"/>
      <c r="F15" s="1741"/>
      <c r="G15" s="1741"/>
      <c r="H15" s="2141"/>
      <c r="I15" s="2140"/>
      <c r="J15" s="2151"/>
      <c r="K15" s="2140"/>
      <c r="L15" s="2140"/>
      <c r="M15" s="2140"/>
      <c r="N15" s="2140"/>
      <c r="O15" s="2140"/>
      <c r="P15" s="2140"/>
      <c r="Q15" s="2140"/>
      <c r="R15" s="2140"/>
      <c r="S15" s="2140"/>
      <c r="T15" s="2140"/>
      <c r="U15" s="2140"/>
      <c r="V15" s="2140"/>
      <c r="W15" s="2140"/>
      <c r="X15" s="2145"/>
      <c r="Y15" s="358"/>
    </row>
    <row r="16" spans="2:25">
      <c r="B16" s="397"/>
      <c r="C16" s="1747" t="s">
        <v>525</v>
      </c>
      <c r="D16" s="1748"/>
      <c r="E16" s="1741"/>
      <c r="F16" s="1741"/>
      <c r="G16" s="1741"/>
      <c r="H16" s="1741"/>
      <c r="I16" s="2141"/>
      <c r="J16" s="2151"/>
      <c r="K16" s="2140"/>
      <c r="L16" s="2140"/>
      <c r="M16" s="2140"/>
      <c r="N16" s="2140"/>
      <c r="O16" s="2140"/>
      <c r="P16" s="2140"/>
      <c r="Q16" s="2140"/>
      <c r="R16" s="2140"/>
      <c r="S16" s="2140"/>
      <c r="T16" s="2140"/>
      <c r="U16" s="2140"/>
      <c r="V16" s="2140"/>
      <c r="W16" s="2140"/>
      <c r="X16" s="2145"/>
      <c r="Y16" s="358"/>
    </row>
    <row r="17" spans="2:25">
      <c r="B17" s="397"/>
      <c r="C17" s="1747" t="s">
        <v>541</v>
      </c>
      <c r="D17" s="1748"/>
      <c r="E17" s="1741"/>
      <c r="F17" s="1741"/>
      <c r="G17" s="1741"/>
      <c r="H17" s="1741"/>
      <c r="I17" s="1741"/>
      <c r="J17" s="2152"/>
      <c r="K17" s="2140"/>
      <c r="L17" s="2140"/>
      <c r="M17" s="2140"/>
      <c r="N17" s="2140"/>
      <c r="O17" s="2140"/>
      <c r="P17" s="2140"/>
      <c r="Q17" s="2140"/>
      <c r="R17" s="2140"/>
      <c r="S17" s="2140"/>
      <c r="T17" s="2140"/>
      <c r="U17" s="2140"/>
      <c r="V17" s="2140"/>
      <c r="W17" s="2140"/>
      <c r="X17" s="2145"/>
      <c r="Y17" s="358"/>
    </row>
    <row r="18" spans="2:25">
      <c r="B18" s="397"/>
      <c r="C18" s="1747" t="s">
        <v>542</v>
      </c>
      <c r="D18" s="1748"/>
      <c r="E18" s="1741"/>
      <c r="F18" s="1741"/>
      <c r="G18" s="1741"/>
      <c r="H18" s="1741"/>
      <c r="I18" s="1741"/>
      <c r="J18" s="1741"/>
      <c r="K18" s="2141"/>
      <c r="L18" s="2140"/>
      <c r="M18" s="2140"/>
      <c r="N18" s="2140"/>
      <c r="O18" s="2140"/>
      <c r="P18" s="2140"/>
      <c r="Q18" s="2140"/>
      <c r="R18" s="2140"/>
      <c r="S18" s="2140"/>
      <c r="T18" s="2140"/>
      <c r="U18" s="2140"/>
      <c r="V18" s="2140"/>
      <c r="W18" s="2140"/>
      <c r="X18" s="2145"/>
      <c r="Y18" s="358"/>
    </row>
    <row r="19" spans="2:25">
      <c r="B19" s="397"/>
      <c r="C19" s="1747" t="s">
        <v>543</v>
      </c>
      <c r="D19" s="1748"/>
      <c r="E19" s="1741"/>
      <c r="F19" s="1741"/>
      <c r="G19" s="1741"/>
      <c r="H19" s="1741"/>
      <c r="I19" s="1741"/>
      <c r="J19" s="1741"/>
      <c r="K19" s="1741"/>
      <c r="L19" s="2141"/>
      <c r="M19" s="2140"/>
      <c r="N19" s="2140"/>
      <c r="O19" s="2140"/>
      <c r="P19" s="2140"/>
      <c r="Q19" s="2140"/>
      <c r="R19" s="2140"/>
      <c r="S19" s="2140"/>
      <c r="T19" s="2140"/>
      <c r="U19" s="2140"/>
      <c r="V19" s="2140"/>
      <c r="W19" s="2140"/>
      <c r="X19" s="2145"/>
      <c r="Y19" s="358"/>
    </row>
    <row r="20" spans="2:25">
      <c r="B20" s="397"/>
      <c r="C20" s="1747" t="s">
        <v>544</v>
      </c>
      <c r="D20" s="1748"/>
      <c r="E20" s="1741"/>
      <c r="F20" s="1741"/>
      <c r="G20" s="1741"/>
      <c r="H20" s="1741"/>
      <c r="I20" s="1741"/>
      <c r="J20" s="1741"/>
      <c r="K20" s="1741"/>
      <c r="L20" s="1741"/>
      <c r="M20" s="2141"/>
      <c r="N20" s="2140"/>
      <c r="O20" s="2140"/>
      <c r="P20" s="2140"/>
      <c r="Q20" s="2140"/>
      <c r="R20" s="2140"/>
      <c r="S20" s="2140"/>
      <c r="T20" s="2140"/>
      <c r="U20" s="2140"/>
      <c r="V20" s="2140"/>
      <c r="W20" s="2140"/>
      <c r="X20" s="2145"/>
      <c r="Y20" s="358"/>
    </row>
    <row r="21" spans="2:25">
      <c r="B21" s="397"/>
      <c r="C21" s="1747" t="s">
        <v>545</v>
      </c>
      <c r="D21" s="1748"/>
      <c r="E21" s="1741"/>
      <c r="F21" s="1741"/>
      <c r="G21" s="1741"/>
      <c r="H21" s="1741"/>
      <c r="I21" s="1741"/>
      <c r="J21" s="1741"/>
      <c r="K21" s="1741"/>
      <c r="L21" s="1741"/>
      <c r="M21" s="1741"/>
      <c r="N21" s="2140"/>
      <c r="O21" s="2140"/>
      <c r="P21" s="2140"/>
      <c r="Q21" s="2140"/>
      <c r="R21" s="2140"/>
      <c r="S21" s="2140"/>
      <c r="T21" s="2140"/>
      <c r="U21" s="2140"/>
      <c r="V21" s="2140"/>
      <c r="W21" s="2140"/>
      <c r="X21" s="2145"/>
      <c r="Y21" s="358"/>
    </row>
    <row r="22" spans="2:25">
      <c r="B22" s="397"/>
      <c r="C22" s="1747" t="s">
        <v>531</v>
      </c>
      <c r="D22" s="1748"/>
      <c r="E22" s="1741"/>
      <c r="F22" s="1741"/>
      <c r="G22" s="1741"/>
      <c r="H22" s="1741"/>
      <c r="I22" s="1741"/>
      <c r="J22" s="1741"/>
      <c r="K22" s="1741"/>
      <c r="L22" s="1741"/>
      <c r="M22" s="1741"/>
      <c r="N22" s="1741"/>
      <c r="O22" s="2140"/>
      <c r="P22" s="2140"/>
      <c r="Q22" s="2140"/>
      <c r="R22" s="2140"/>
      <c r="S22" s="2140"/>
      <c r="T22" s="2140"/>
      <c r="U22" s="2140"/>
      <c r="V22" s="2140"/>
      <c r="W22" s="2140"/>
      <c r="X22" s="2145"/>
      <c r="Y22" s="358"/>
    </row>
    <row r="23" spans="2:25">
      <c r="B23" s="397"/>
      <c r="C23" s="1747" t="s">
        <v>532</v>
      </c>
      <c r="D23" s="1748"/>
      <c r="E23" s="1741"/>
      <c r="F23" s="1741"/>
      <c r="G23" s="1741"/>
      <c r="H23" s="1741"/>
      <c r="I23" s="1741"/>
      <c r="J23" s="1741"/>
      <c r="K23" s="1741"/>
      <c r="L23" s="1741"/>
      <c r="M23" s="1741"/>
      <c r="N23" s="1741"/>
      <c r="O23" s="1741"/>
      <c r="P23" s="2140"/>
      <c r="Q23" s="2140"/>
      <c r="R23" s="2140"/>
      <c r="S23" s="2140"/>
      <c r="T23" s="2140"/>
      <c r="U23" s="2140"/>
      <c r="V23" s="2140"/>
      <c r="W23" s="2140"/>
      <c r="X23" s="2145"/>
      <c r="Y23" s="358"/>
    </row>
    <row r="24" spans="2:25">
      <c r="B24" s="397"/>
      <c r="C24" s="1747" t="s">
        <v>546</v>
      </c>
      <c r="D24" s="1748"/>
      <c r="E24" s="1741"/>
      <c r="F24" s="1741"/>
      <c r="G24" s="1741"/>
      <c r="H24" s="1741"/>
      <c r="I24" s="1741"/>
      <c r="J24" s="1741"/>
      <c r="K24" s="1741"/>
      <c r="L24" s="1741"/>
      <c r="M24" s="1741"/>
      <c r="N24" s="1741"/>
      <c r="O24" s="1741"/>
      <c r="P24" s="1741"/>
      <c r="Q24" s="2140"/>
      <c r="R24" s="2140"/>
      <c r="S24" s="2140"/>
      <c r="T24" s="2140"/>
      <c r="U24" s="2140"/>
      <c r="V24" s="2140"/>
      <c r="W24" s="2140"/>
      <c r="X24" s="2145"/>
      <c r="Y24" s="358"/>
    </row>
    <row r="25" spans="2:25">
      <c r="B25" s="397"/>
      <c r="C25" s="1747" t="s">
        <v>534</v>
      </c>
      <c r="D25" s="1748"/>
      <c r="E25" s="1741"/>
      <c r="F25" s="1741"/>
      <c r="G25" s="1741"/>
      <c r="H25" s="1741"/>
      <c r="I25" s="1741"/>
      <c r="J25" s="1741"/>
      <c r="K25" s="1741"/>
      <c r="L25" s="1741"/>
      <c r="M25" s="1741"/>
      <c r="N25" s="1741"/>
      <c r="O25" s="1741"/>
      <c r="P25" s="1741"/>
      <c r="Q25" s="1741"/>
      <c r="R25" s="2140"/>
      <c r="S25" s="2140"/>
      <c r="T25" s="2140"/>
      <c r="U25" s="2140"/>
      <c r="V25" s="2140"/>
      <c r="W25" s="2140"/>
      <c r="X25" s="2145"/>
      <c r="Y25" s="358"/>
    </row>
    <row r="26" spans="2:25">
      <c r="B26" s="397"/>
      <c r="C26" s="1747" t="s">
        <v>535</v>
      </c>
      <c r="D26" s="1748"/>
      <c r="E26" s="1741"/>
      <c r="F26" s="1741"/>
      <c r="G26" s="1741"/>
      <c r="H26" s="1741"/>
      <c r="I26" s="1741"/>
      <c r="J26" s="1741"/>
      <c r="K26" s="1741"/>
      <c r="L26" s="1741"/>
      <c r="M26" s="1741"/>
      <c r="N26" s="1741"/>
      <c r="O26" s="1741"/>
      <c r="P26" s="1741"/>
      <c r="Q26" s="1741"/>
      <c r="R26" s="1741"/>
      <c r="S26" s="2140"/>
      <c r="T26" s="2140"/>
      <c r="U26" s="2140"/>
      <c r="V26" s="2140"/>
      <c r="W26" s="2140"/>
      <c r="X26" s="2145"/>
      <c r="Y26" s="358"/>
    </row>
    <row r="27" spans="2:25">
      <c r="B27" s="397"/>
      <c r="C27" s="1747" t="s">
        <v>536</v>
      </c>
      <c r="D27" s="1748"/>
      <c r="E27" s="1741"/>
      <c r="F27" s="1741"/>
      <c r="G27" s="1741"/>
      <c r="H27" s="1741"/>
      <c r="I27" s="1741"/>
      <c r="J27" s="1741"/>
      <c r="K27" s="1741"/>
      <c r="L27" s="1741"/>
      <c r="M27" s="1741"/>
      <c r="N27" s="1741"/>
      <c r="O27" s="1741"/>
      <c r="P27" s="1741"/>
      <c r="Q27" s="1741"/>
      <c r="R27" s="1741"/>
      <c r="S27" s="1741"/>
      <c r="T27" s="2140"/>
      <c r="U27" s="2140"/>
      <c r="V27" s="2140"/>
      <c r="W27" s="2140"/>
      <c r="X27" s="2145"/>
      <c r="Y27" s="358"/>
    </row>
    <row r="28" spans="2:25">
      <c r="B28" s="397"/>
      <c r="C28" s="1747" t="s">
        <v>547</v>
      </c>
      <c r="D28" s="1748"/>
      <c r="E28" s="1741"/>
      <c r="F28" s="1741"/>
      <c r="G28" s="1741"/>
      <c r="H28" s="1741"/>
      <c r="I28" s="1741"/>
      <c r="J28" s="1741"/>
      <c r="K28" s="1741"/>
      <c r="L28" s="1741"/>
      <c r="M28" s="1741"/>
      <c r="N28" s="1741"/>
      <c r="O28" s="1741"/>
      <c r="P28" s="1741"/>
      <c r="Q28" s="1741"/>
      <c r="R28" s="1741"/>
      <c r="S28" s="1741"/>
      <c r="T28" s="1741"/>
      <c r="U28" s="2140"/>
      <c r="V28" s="2140"/>
      <c r="W28" s="2140"/>
      <c r="X28" s="2145"/>
      <c r="Y28" s="358"/>
    </row>
    <row r="29" spans="2:25">
      <c r="B29" s="397"/>
      <c r="C29" s="1747" t="s">
        <v>538</v>
      </c>
      <c r="D29" s="1748"/>
      <c r="E29" s="1741"/>
      <c r="F29" s="1741"/>
      <c r="G29" s="1741"/>
      <c r="H29" s="1741"/>
      <c r="I29" s="1741"/>
      <c r="J29" s="1741"/>
      <c r="K29" s="1741"/>
      <c r="L29" s="1741"/>
      <c r="M29" s="1741"/>
      <c r="N29" s="1741"/>
      <c r="O29" s="1741"/>
      <c r="P29" s="1741"/>
      <c r="Q29" s="1741"/>
      <c r="R29" s="1741"/>
      <c r="S29" s="1741"/>
      <c r="T29" s="1741"/>
      <c r="U29" s="1741"/>
      <c r="V29" s="2140"/>
      <c r="W29" s="2140"/>
      <c r="X29" s="2146"/>
      <c r="Y29" s="358"/>
    </row>
    <row r="30" spans="2:25">
      <c r="B30" s="397"/>
      <c r="C30" s="1749" t="s">
        <v>539</v>
      </c>
      <c r="D30" s="1750"/>
      <c r="E30" s="1741"/>
      <c r="F30" s="1741"/>
      <c r="G30" s="1741"/>
      <c r="H30" s="1741"/>
      <c r="I30" s="1741"/>
      <c r="J30" s="1741"/>
      <c r="K30" s="1741"/>
      <c r="L30" s="1741"/>
      <c r="M30" s="1741"/>
      <c r="N30" s="1741"/>
      <c r="O30" s="1741"/>
      <c r="P30" s="1741"/>
      <c r="Q30" s="1741"/>
      <c r="R30" s="1741"/>
      <c r="S30" s="1741"/>
      <c r="T30" s="1741"/>
      <c r="U30" s="1741"/>
      <c r="V30" s="1741"/>
      <c r="W30" s="2140"/>
      <c r="X30" s="2142" t="s">
        <v>494</v>
      </c>
      <c r="Y30" s="358"/>
    </row>
    <row r="31" spans="2:25">
      <c r="B31" s="397"/>
      <c r="C31" s="1744" t="s">
        <v>494</v>
      </c>
      <c r="D31" s="1751"/>
      <c r="E31" s="1742"/>
      <c r="F31" s="1743"/>
      <c r="G31" s="1743"/>
      <c r="H31" s="1743"/>
      <c r="I31" s="1743"/>
      <c r="J31" s="1743"/>
      <c r="K31" s="1743"/>
      <c r="L31" s="1743"/>
      <c r="M31" s="1743"/>
      <c r="N31" s="1743"/>
      <c r="O31" s="1743"/>
      <c r="P31" s="1743"/>
      <c r="Q31" s="1743"/>
      <c r="R31" s="1743"/>
      <c r="S31" s="1743"/>
      <c r="T31" s="1743"/>
      <c r="U31" s="1743"/>
      <c r="V31" s="1743"/>
      <c r="W31" s="1743"/>
      <c r="X31" s="2143"/>
      <c r="Y31" s="358"/>
    </row>
    <row r="32" spans="2:25">
      <c r="B32" s="397"/>
      <c r="C32" s="1427" t="s">
        <v>494</v>
      </c>
      <c r="D32" s="1751"/>
      <c r="E32" s="613"/>
      <c r="F32" s="614"/>
      <c r="G32" s="614"/>
      <c r="H32" s="614"/>
      <c r="I32" s="614"/>
      <c r="J32" s="614"/>
      <c r="K32" s="614"/>
      <c r="L32" s="614"/>
      <c r="M32" s="614"/>
      <c r="N32" s="614"/>
      <c r="O32" s="614"/>
      <c r="P32" s="614"/>
      <c r="Q32" s="614"/>
      <c r="R32" s="614"/>
      <c r="S32" s="614"/>
      <c r="T32" s="614"/>
      <c r="U32" s="614"/>
      <c r="V32" s="614"/>
      <c r="W32" s="614"/>
      <c r="X32" s="615"/>
      <c r="Y32" s="358"/>
    </row>
    <row r="33" spans="2:25" s="855" customFormat="1" ht="7.5" customHeight="1">
      <c r="B33" s="397"/>
      <c r="C33" s="1261"/>
      <c r="D33" s="837"/>
      <c r="E33" s="837"/>
      <c r="F33" s="837"/>
      <c r="G33" s="837"/>
      <c r="H33" s="837"/>
      <c r="I33" s="837"/>
      <c r="J33" s="837"/>
      <c r="K33" s="837"/>
      <c r="L33" s="837"/>
      <c r="M33" s="837"/>
      <c r="N33" s="837"/>
      <c r="O33" s="837"/>
      <c r="P33" s="837"/>
      <c r="Q33" s="837"/>
      <c r="R33" s="837"/>
      <c r="S33" s="837"/>
      <c r="T33" s="837"/>
      <c r="U33" s="837"/>
      <c r="V33" s="837"/>
      <c r="W33" s="837"/>
      <c r="X33" s="837"/>
      <c r="Y33" s="358"/>
    </row>
    <row r="34" spans="2:25" s="855" customFormat="1">
      <c r="B34" s="397"/>
      <c r="C34" s="822" t="s">
        <v>548</v>
      </c>
      <c r="D34" s="822"/>
      <c r="E34" s="822"/>
      <c r="F34" s="822"/>
      <c r="G34" s="822"/>
      <c r="H34" s="822"/>
      <c r="I34" s="822"/>
      <c r="J34" s="822"/>
      <c r="K34" s="822"/>
      <c r="L34" s="822"/>
      <c r="M34" s="822"/>
      <c r="N34" s="822"/>
      <c r="O34" s="822"/>
      <c r="P34" s="822"/>
      <c r="Q34" s="822"/>
      <c r="R34" s="822"/>
      <c r="S34" s="822"/>
      <c r="T34" s="822"/>
      <c r="U34" s="822"/>
      <c r="V34" s="822"/>
      <c r="W34" s="822"/>
      <c r="X34" s="822"/>
      <c r="Y34" s="358"/>
    </row>
    <row r="35" spans="2:25" s="855" customFormat="1" ht="45" customHeight="1">
      <c r="B35" s="397"/>
      <c r="C35" s="1858"/>
      <c r="D35" s="1859"/>
      <c r="E35" s="1859"/>
      <c r="F35" s="1859"/>
      <c r="G35" s="1859"/>
      <c r="H35" s="1859"/>
      <c r="I35" s="1859"/>
      <c r="J35" s="1859"/>
      <c r="K35" s="1859"/>
      <c r="L35" s="1859"/>
      <c r="M35" s="1859"/>
      <c r="N35" s="1859"/>
      <c r="O35" s="1859"/>
      <c r="P35" s="1859"/>
      <c r="Q35" s="1859"/>
      <c r="R35" s="1859"/>
      <c r="S35" s="1859"/>
      <c r="T35" s="1859"/>
      <c r="U35" s="1859"/>
      <c r="V35" s="1859"/>
      <c r="W35" s="1859"/>
      <c r="X35" s="1860"/>
      <c r="Y35" s="358"/>
    </row>
    <row r="36" spans="2:25" s="855" customFormat="1" ht="9" customHeight="1" thickBot="1">
      <c r="B36" s="1325"/>
      <c r="C36" s="363"/>
      <c r="D36" s="363"/>
      <c r="E36" s="363"/>
      <c r="F36" s="363"/>
      <c r="G36" s="363"/>
      <c r="H36" s="363"/>
      <c r="I36" s="363"/>
      <c r="J36" s="363"/>
      <c r="K36" s="363"/>
      <c r="L36" s="363"/>
      <c r="M36" s="363"/>
      <c r="N36" s="363"/>
      <c r="O36" s="363"/>
      <c r="P36" s="363"/>
      <c r="Q36" s="363"/>
      <c r="R36" s="363"/>
      <c r="S36" s="363"/>
      <c r="T36" s="363"/>
      <c r="U36" s="363"/>
      <c r="V36" s="363"/>
      <c r="W36" s="363"/>
      <c r="X36" s="363"/>
      <c r="Y36" s="364"/>
    </row>
    <row r="37" spans="2:25" s="855" customFormat="1"/>
    <row r="38" spans="2:25" s="855" customFormat="1"/>
    <row r="39" spans="2:25" s="855" customFormat="1"/>
    <row r="40" spans="2:25" s="855" customFormat="1"/>
    <row r="41" spans="2:25" s="855" customFormat="1"/>
  </sheetData>
  <sheetProtection password="9F6B" sheet="1" objects="1" scenarios="1" formatCells="0" formatColumns="0" formatRows="0"/>
  <customSheetViews>
    <customSheetView guid="{1A40067C-0AC1-4C99-AB38-50E48336F373}" showGridLines="0" fitToPage="1">
      <selection activeCell="R12" sqref="R12:R25"/>
      <pageMargins left="0.7" right="0.7" top="0.75" bottom="0.75" header="0.3" footer="0.3"/>
      <pageSetup scale="92" orientation="landscape" r:id="rId1"/>
      <headerFooter>
        <oddFooter>&amp;LForm 9B
Identity of Interest Matrix&amp;CCFA Forms&amp;REdition: 2015
Version: 1.1</oddFooter>
      </headerFooter>
    </customSheetView>
  </customSheetViews>
  <mergeCells count="23">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35:X35"/>
    <mergeCell ref="S12:S26"/>
    <mergeCell ref="T12:T27"/>
    <mergeCell ref="U12:U28"/>
    <mergeCell ref="V12:V29"/>
    <mergeCell ref="M12:M20"/>
    <mergeCell ref="N12:N21"/>
    <mergeCell ref="X30:X31"/>
    <mergeCell ref="X12:X29"/>
  </mergeCells>
  <conditionalFormatting sqref="E12:X32">
    <cfRule type="cellIs" dxfId="19" priority="1" operator="equal">
      <formula>"X"</formula>
    </cfRule>
  </conditionalFormatting>
  <dataValidations disablePrompts="1" count="1">
    <dataValidation type="list" allowBlank="1" showInputMessage="1" showErrorMessage="1" sqref="E13:E32 F14:F32 G15:G32 H16:H32 I17:I32 J18:J33 K19:K33 L20:L32 M21:M32 N22:N32 O23:O32 P24:P32 Q25:Q32 R26:R32 S27:S32 T28:T32 U29:U32 V30:V32 W31:W32 X32">
      <formula1>"X"</formula1>
    </dataValidation>
  </dataValidations>
  <pageMargins left="0.7" right="0.7" top="0.75" bottom="0.75" header="0.3" footer="0.3"/>
  <pageSetup scale="92" orientation="landscape" r:id="rId2"/>
  <headerFooter>
    <oddFooter>&amp;LForm 9B
Identity of Interest Matrix&amp;CCFA Forms&amp;REdition: 2015
Version: 1.1</oddFooter>
  </headerFooter>
  <drawing r:id="rId3"/>
</worksheet>
</file>

<file path=xl/worksheets/sheet22.xml><?xml version="1.0" encoding="utf-8"?>
<worksheet xmlns="http://schemas.openxmlformats.org/spreadsheetml/2006/main" xmlns:r="http://schemas.openxmlformats.org/officeDocument/2006/relationships">
  <sheetPr>
    <pageSetUpPr fitToPage="1"/>
  </sheetPr>
  <dimension ref="B11:M42"/>
  <sheetViews>
    <sheetView showGridLines="0" zoomScaleNormal="100" workbookViewId="0">
      <selection activeCell="R16" sqref="R16"/>
    </sheetView>
  </sheetViews>
  <sheetFormatPr defaultColWidth="9.1796875" defaultRowHeight="14.5"/>
  <cols>
    <col min="1" max="2" width="1.7265625" style="860" customWidth="1"/>
    <col min="3" max="3" width="14.26953125" style="860" customWidth="1"/>
    <col min="4" max="4" width="12.81640625" style="860" customWidth="1"/>
    <col min="5" max="6" width="9.1796875" style="860"/>
    <col min="7" max="7" width="15.26953125" style="860" customWidth="1"/>
    <col min="8" max="8" width="13.1796875" style="860" customWidth="1"/>
    <col min="9" max="9" width="9.1796875" style="860"/>
    <col min="10" max="10" width="14.54296875" style="860" bestFit="1" customWidth="1"/>
    <col min="11" max="11" width="11" style="860" customWidth="1"/>
    <col min="12" max="12" width="14.81640625" style="860" customWidth="1"/>
    <col min="13" max="13" width="1.7265625" style="860" customWidth="1"/>
    <col min="14" max="16384" width="9.1796875" style="860"/>
  </cols>
  <sheetData>
    <row r="11" spans="2:13" ht="7.5" customHeight="1" thickBot="1">
      <c r="B11" s="1428"/>
      <c r="C11" s="1428"/>
      <c r="D11" s="1428"/>
      <c r="E11" s="1428"/>
      <c r="F11" s="1428"/>
      <c r="G11" s="1428"/>
      <c r="H11" s="1428"/>
      <c r="I11" s="1428"/>
      <c r="J11" s="1428"/>
      <c r="K11" s="1428"/>
      <c r="L11" s="1428"/>
      <c r="M11" s="1429"/>
    </row>
    <row r="12" spans="2:13" ht="9" customHeight="1">
      <c r="B12" s="617"/>
      <c r="C12" s="618"/>
      <c r="D12" s="619"/>
      <c r="E12" s="619"/>
      <c r="F12" s="618"/>
      <c r="G12" s="618"/>
      <c r="H12" s="618"/>
      <c r="I12" s="618"/>
      <c r="J12" s="618"/>
      <c r="K12" s="618"/>
      <c r="L12" s="618"/>
      <c r="M12" s="620"/>
    </row>
    <row r="13" spans="2:13" ht="18.5">
      <c r="B13" s="621"/>
      <c r="C13" s="1900" t="s">
        <v>549</v>
      </c>
      <c r="D13" s="1900"/>
      <c r="E13" s="1900"/>
      <c r="F13" s="1900"/>
      <c r="G13" s="1900"/>
      <c r="H13" s="1900"/>
      <c r="I13" s="1900"/>
      <c r="J13" s="1900"/>
      <c r="K13" s="1900"/>
      <c r="L13" s="1900"/>
      <c r="M13" s="622"/>
    </row>
    <row r="14" spans="2:13" ht="15" customHeight="1">
      <c r="B14" s="621"/>
      <c r="C14" s="623"/>
      <c r="D14" s="623"/>
      <c r="E14" s="623"/>
      <c r="F14" s="623"/>
      <c r="G14" s="623"/>
      <c r="H14" s="623"/>
      <c r="I14" s="623"/>
      <c r="J14" s="623"/>
      <c r="K14" s="623"/>
      <c r="L14" s="623"/>
      <c r="M14" s="622"/>
    </row>
    <row r="15" spans="2:13">
      <c r="B15" s="624"/>
      <c r="C15" s="404" t="s">
        <v>1</v>
      </c>
      <c r="D15" s="2108" t="str">
        <f>IF('1A'!G5="","Enter Project Name on Form 1A",'1A'!G5)</f>
        <v>Enter Project Name on Form 1A</v>
      </c>
      <c r="E15" s="2108"/>
      <c r="F15" s="2108"/>
      <c r="G15" s="2108"/>
      <c r="H15" s="625"/>
      <c r="I15" s="625"/>
      <c r="J15" s="1138"/>
      <c r="K15" s="214"/>
      <c r="L15" s="214"/>
      <c r="M15" s="626"/>
    </row>
    <row r="16" spans="2:13" ht="22.5" customHeight="1">
      <c r="B16" s="624"/>
      <c r="C16" s="627"/>
      <c r="D16" s="627"/>
      <c r="E16" s="625"/>
      <c r="F16" s="625"/>
      <c r="G16" s="625"/>
      <c r="H16" s="625"/>
      <c r="I16" s="625"/>
      <c r="J16" s="1430"/>
      <c r="K16" s="1430"/>
      <c r="L16" s="1430"/>
      <c r="M16" s="626"/>
    </row>
    <row r="17" spans="2:13" ht="16" thickBot="1">
      <c r="B17" s="624"/>
      <c r="C17" s="661" t="s">
        <v>550</v>
      </c>
      <c r="D17" s="661"/>
      <c r="E17" s="628"/>
      <c r="F17" s="629"/>
      <c r="G17" s="627"/>
      <c r="H17" s="627"/>
      <c r="I17" s="627"/>
      <c r="J17" s="627"/>
      <c r="K17" s="627"/>
      <c r="L17" s="627"/>
      <c r="M17" s="626"/>
    </row>
    <row r="18" spans="2:13" ht="24.5" thickBot="1">
      <c r="B18" s="630"/>
      <c r="C18" s="2163" t="s">
        <v>551</v>
      </c>
      <c r="D18" s="2164"/>
      <c r="E18" s="631" t="s">
        <v>552</v>
      </c>
      <c r="F18" s="631" t="s">
        <v>553</v>
      </c>
      <c r="G18" s="632" t="s">
        <v>554</v>
      </c>
      <c r="H18" s="632" t="s">
        <v>555</v>
      </c>
      <c r="I18" s="632" t="s">
        <v>681</v>
      </c>
      <c r="J18" s="632" t="s">
        <v>556</v>
      </c>
      <c r="K18" s="632" t="s">
        <v>557</v>
      </c>
      <c r="L18" s="633" t="s">
        <v>558</v>
      </c>
      <c r="M18" s="622"/>
    </row>
    <row r="19" spans="2:13">
      <c r="B19" s="634"/>
      <c r="C19" s="2165"/>
      <c r="D19" s="2166"/>
      <c r="E19" s="635"/>
      <c r="F19" s="636"/>
      <c r="G19" s="637"/>
      <c r="H19" s="638"/>
      <c r="I19" s="639"/>
      <c r="J19" s="639"/>
      <c r="K19" s="639"/>
      <c r="L19" s="640"/>
      <c r="M19" s="622"/>
    </row>
    <row r="20" spans="2:13">
      <c r="B20" s="630"/>
      <c r="C20" s="2167"/>
      <c r="D20" s="2168"/>
      <c r="E20" s="641"/>
      <c r="F20" s="642"/>
      <c r="G20" s="643"/>
      <c r="H20" s="644"/>
      <c r="I20" s="645"/>
      <c r="J20" s="645"/>
      <c r="K20" s="645"/>
      <c r="L20" s="646"/>
      <c r="M20" s="622"/>
    </row>
    <row r="21" spans="2:13">
      <c r="B21" s="630"/>
      <c r="C21" s="2167"/>
      <c r="D21" s="2168"/>
      <c r="E21" s="641"/>
      <c r="F21" s="642"/>
      <c r="G21" s="647"/>
      <c r="H21" s="644"/>
      <c r="I21" s="645"/>
      <c r="J21" s="645"/>
      <c r="K21" s="645"/>
      <c r="L21" s="646"/>
      <c r="M21" s="622"/>
    </row>
    <row r="22" spans="2:13">
      <c r="B22" s="630"/>
      <c r="C22" s="2167"/>
      <c r="D22" s="2168"/>
      <c r="E22" s="641"/>
      <c r="F22" s="642"/>
      <c r="G22" s="647"/>
      <c r="H22" s="644"/>
      <c r="I22" s="645"/>
      <c r="J22" s="645"/>
      <c r="K22" s="645"/>
      <c r="L22" s="646"/>
      <c r="M22" s="622"/>
    </row>
    <row r="23" spans="2:13">
      <c r="B23" s="630"/>
      <c r="C23" s="2167"/>
      <c r="D23" s="2168"/>
      <c r="E23" s="641"/>
      <c r="F23" s="642"/>
      <c r="G23" s="647"/>
      <c r="H23" s="644"/>
      <c r="I23" s="645"/>
      <c r="J23" s="645"/>
      <c r="K23" s="645"/>
      <c r="L23" s="646"/>
      <c r="M23" s="622"/>
    </row>
    <row r="24" spans="2:13">
      <c r="B24" s="648"/>
      <c r="C24" s="2167"/>
      <c r="D24" s="2168"/>
      <c r="E24" s="641"/>
      <c r="F24" s="642"/>
      <c r="G24" s="647"/>
      <c r="H24" s="644"/>
      <c r="I24" s="645"/>
      <c r="J24" s="645"/>
      <c r="K24" s="645"/>
      <c r="L24" s="646"/>
      <c r="M24" s="622"/>
    </row>
    <row r="25" spans="2:13">
      <c r="B25" s="648"/>
      <c r="C25" s="2167"/>
      <c r="D25" s="2168"/>
      <c r="E25" s="641"/>
      <c r="F25" s="642"/>
      <c r="G25" s="647"/>
      <c r="H25" s="644"/>
      <c r="I25" s="645"/>
      <c r="J25" s="645"/>
      <c r="K25" s="645"/>
      <c r="L25" s="646"/>
      <c r="M25" s="622"/>
    </row>
    <row r="26" spans="2:13">
      <c r="B26" s="648"/>
      <c r="C26" s="2167"/>
      <c r="D26" s="2168"/>
      <c r="E26" s="641"/>
      <c r="F26" s="642"/>
      <c r="G26" s="647"/>
      <c r="H26" s="644"/>
      <c r="I26" s="645"/>
      <c r="J26" s="645"/>
      <c r="K26" s="645"/>
      <c r="L26" s="646"/>
      <c r="M26" s="622"/>
    </row>
    <row r="27" spans="2:13">
      <c r="B27" s="630"/>
      <c r="C27" s="2167"/>
      <c r="D27" s="2168"/>
      <c r="E27" s="641"/>
      <c r="F27" s="642"/>
      <c r="G27" s="647"/>
      <c r="H27" s="644"/>
      <c r="I27" s="645"/>
      <c r="J27" s="645"/>
      <c r="K27" s="645"/>
      <c r="L27" s="646"/>
      <c r="M27" s="622"/>
    </row>
    <row r="28" spans="2:13">
      <c r="B28" s="630"/>
      <c r="C28" s="2167"/>
      <c r="D28" s="2168"/>
      <c r="E28" s="641"/>
      <c r="F28" s="642"/>
      <c r="G28" s="647"/>
      <c r="H28" s="644"/>
      <c r="I28" s="645"/>
      <c r="J28" s="645"/>
      <c r="K28" s="645"/>
      <c r="L28" s="646"/>
      <c r="M28" s="622"/>
    </row>
    <row r="29" spans="2:13">
      <c r="B29" s="630"/>
      <c r="C29" s="2167"/>
      <c r="D29" s="2168"/>
      <c r="E29" s="641"/>
      <c r="F29" s="642"/>
      <c r="G29" s="647"/>
      <c r="H29" s="644"/>
      <c r="I29" s="645"/>
      <c r="J29" s="645"/>
      <c r="K29" s="645"/>
      <c r="L29" s="646"/>
      <c r="M29" s="622"/>
    </row>
    <row r="30" spans="2:13" ht="15" thickBot="1">
      <c r="B30" s="630"/>
      <c r="C30" s="2159"/>
      <c r="D30" s="2160"/>
      <c r="E30" s="649"/>
      <c r="F30" s="650"/>
      <c r="G30" s="651"/>
      <c r="H30" s="652"/>
      <c r="I30" s="653"/>
      <c r="J30" s="653"/>
      <c r="K30" s="653"/>
      <c r="L30" s="654"/>
      <c r="M30" s="622"/>
    </row>
    <row r="31" spans="2:13" ht="7.5" customHeight="1">
      <c r="B31" s="630"/>
      <c r="C31" s="683"/>
      <c r="D31" s="683"/>
      <c r="E31" s="683"/>
      <c r="F31" s="683"/>
      <c r="G31" s="1431"/>
      <c r="H31" s="683"/>
      <c r="I31" s="1432"/>
      <c r="J31" s="1432"/>
      <c r="K31" s="1432"/>
      <c r="L31" s="1432"/>
      <c r="M31" s="622"/>
    </row>
    <row r="32" spans="2:13" ht="16" thickBot="1">
      <c r="B32" s="624"/>
      <c r="C32" s="661" t="s">
        <v>559</v>
      </c>
      <c r="D32" s="661"/>
      <c r="E32" s="628"/>
      <c r="F32" s="629"/>
      <c r="G32" s="627"/>
      <c r="H32" s="627"/>
      <c r="I32" s="627"/>
      <c r="J32" s="627"/>
      <c r="K32" s="627"/>
      <c r="L32" s="627"/>
      <c r="M32" s="626"/>
    </row>
    <row r="33" spans="2:13" ht="24.5" thickBot="1">
      <c r="B33" s="630"/>
      <c r="C33" s="2163" t="s">
        <v>560</v>
      </c>
      <c r="D33" s="2164"/>
      <c r="E33" s="631" t="s">
        <v>552</v>
      </c>
      <c r="F33" s="631" t="s">
        <v>553</v>
      </c>
      <c r="G33" s="632" t="s">
        <v>554</v>
      </c>
      <c r="H33" s="632" t="s">
        <v>555</v>
      </c>
      <c r="I33" s="632" t="s">
        <v>681</v>
      </c>
      <c r="J33" s="632" t="s">
        <v>556</v>
      </c>
      <c r="K33" s="632" t="s">
        <v>684</v>
      </c>
      <c r="L33" s="633" t="s">
        <v>558</v>
      </c>
      <c r="M33" s="622"/>
    </row>
    <row r="34" spans="2:13">
      <c r="B34" s="634"/>
      <c r="C34" s="2161"/>
      <c r="D34" s="2162"/>
      <c r="E34" s="635"/>
      <c r="F34" s="636"/>
      <c r="G34" s="655"/>
      <c r="H34" s="638"/>
      <c r="I34" s="639"/>
      <c r="J34" s="639"/>
      <c r="K34" s="639"/>
      <c r="L34" s="640"/>
      <c r="M34" s="622"/>
    </row>
    <row r="35" spans="2:13">
      <c r="B35" s="630"/>
      <c r="C35" s="2157"/>
      <c r="D35" s="2158"/>
      <c r="E35" s="641"/>
      <c r="F35" s="642"/>
      <c r="G35" s="656"/>
      <c r="H35" s="644"/>
      <c r="I35" s="645"/>
      <c r="J35" s="645"/>
      <c r="K35" s="645"/>
      <c r="L35" s="646"/>
      <c r="M35" s="622"/>
    </row>
    <row r="36" spans="2:13">
      <c r="B36" s="630"/>
      <c r="C36" s="2157"/>
      <c r="D36" s="2158"/>
      <c r="E36" s="641"/>
      <c r="F36" s="642"/>
      <c r="G36" s="657"/>
      <c r="H36" s="644"/>
      <c r="I36" s="645"/>
      <c r="J36" s="645"/>
      <c r="K36" s="645"/>
      <c r="L36" s="646"/>
      <c r="M36" s="622"/>
    </row>
    <row r="37" spans="2:13">
      <c r="B37" s="648"/>
      <c r="C37" s="2157"/>
      <c r="D37" s="2158"/>
      <c r="E37" s="641"/>
      <c r="F37" s="642"/>
      <c r="G37" s="657"/>
      <c r="H37" s="644"/>
      <c r="I37" s="645"/>
      <c r="J37" s="645"/>
      <c r="K37" s="645"/>
      <c r="L37" s="646"/>
      <c r="M37" s="622"/>
    </row>
    <row r="38" spans="2:13">
      <c r="B38" s="630"/>
      <c r="C38" s="2157"/>
      <c r="D38" s="2158"/>
      <c r="E38" s="641"/>
      <c r="F38" s="642"/>
      <c r="G38" s="657"/>
      <c r="H38" s="644"/>
      <c r="I38" s="645"/>
      <c r="J38" s="645"/>
      <c r="K38" s="645"/>
      <c r="L38" s="646"/>
      <c r="M38" s="622"/>
    </row>
    <row r="39" spans="2:13">
      <c r="B39" s="630"/>
      <c r="C39" s="2157"/>
      <c r="D39" s="2158"/>
      <c r="E39" s="641"/>
      <c r="F39" s="642"/>
      <c r="G39" s="657"/>
      <c r="H39" s="644"/>
      <c r="I39" s="645"/>
      <c r="J39" s="645"/>
      <c r="K39" s="645"/>
      <c r="L39" s="646"/>
      <c r="M39" s="622"/>
    </row>
    <row r="40" spans="2:13">
      <c r="B40" s="630"/>
      <c r="C40" s="2157"/>
      <c r="D40" s="2158"/>
      <c r="E40" s="641"/>
      <c r="F40" s="642"/>
      <c r="G40" s="657"/>
      <c r="H40" s="644"/>
      <c r="I40" s="645"/>
      <c r="J40" s="645"/>
      <c r="K40" s="645"/>
      <c r="L40" s="646"/>
      <c r="M40" s="622"/>
    </row>
    <row r="41" spans="2:13" ht="15" thickBot="1">
      <c r="B41" s="630"/>
      <c r="C41" s="2155"/>
      <c r="D41" s="2156"/>
      <c r="E41" s="649"/>
      <c r="F41" s="650"/>
      <c r="G41" s="652"/>
      <c r="H41" s="652"/>
      <c r="I41" s="653"/>
      <c r="J41" s="653"/>
      <c r="K41" s="653"/>
      <c r="L41" s="654"/>
      <c r="M41" s="622"/>
    </row>
    <row r="42" spans="2:13" ht="9" customHeight="1" thickBot="1">
      <c r="B42" s="658"/>
      <c r="C42" s="659"/>
      <c r="D42" s="659"/>
      <c r="E42" s="659"/>
      <c r="F42" s="659"/>
      <c r="G42" s="659"/>
      <c r="H42" s="659"/>
      <c r="I42" s="659"/>
      <c r="J42" s="659"/>
      <c r="K42" s="659"/>
      <c r="L42" s="659"/>
      <c r="M42" s="660"/>
    </row>
  </sheetData>
  <sheetProtection password="9F6B" sheet="1" objects="1" scenarios="1" formatCells="0" formatColumns="0" formatRows="0" insertRows="0"/>
  <customSheetViews>
    <customSheetView guid="{1A40067C-0AC1-4C99-AB38-50E48336F373}" showGridLines="0" fitToPage="1">
      <selection activeCell="R16" sqref="R16"/>
      <pageMargins left="0.7" right="0.7" top="0.75" bottom="0.75" header="0.3" footer="0.3"/>
      <pageSetup scale="96" orientation="landscape" r:id="rId1"/>
      <headerFooter>
        <oddFooter>&amp;LForm 9C
Project Sponsor Experience&amp;CCFA Forms&amp;REdition: 2015
Version: 1.1</oddFooter>
      </headerFooter>
    </customSheetView>
  </customSheetViews>
  <mergeCells count="24">
    <mergeCell ref="D15:G15"/>
    <mergeCell ref="C18:D18"/>
    <mergeCell ref="C33:D33"/>
    <mergeCell ref="C13:L13"/>
    <mergeCell ref="C19:D19"/>
    <mergeCell ref="C20:D20"/>
    <mergeCell ref="C21:D21"/>
    <mergeCell ref="C22:D22"/>
    <mergeCell ref="C23:D23"/>
    <mergeCell ref="C24:D24"/>
    <mergeCell ref="C25:D25"/>
    <mergeCell ref="C26:D26"/>
    <mergeCell ref="C27:D27"/>
    <mergeCell ref="C28:D28"/>
    <mergeCell ref="C29:D29"/>
    <mergeCell ref="C41:D41"/>
    <mergeCell ref="C37:D37"/>
    <mergeCell ref="C38:D38"/>
    <mergeCell ref="C39:D39"/>
    <mergeCell ref="C30:D30"/>
    <mergeCell ref="C34:D34"/>
    <mergeCell ref="C35:D35"/>
    <mergeCell ref="C36:D36"/>
    <mergeCell ref="C40:D40"/>
  </mergeCells>
  <dataValidations disablePrompts="1" count="2">
    <dataValidation type="list" allowBlank="1" showInputMessage="1" showErrorMessage="1" sqref="E19:E30 E34:E41">
      <formula1>"MF,SF"</formula1>
    </dataValidation>
    <dataValidation type="list" allowBlank="1" showInputMessage="1" showErrorMessage="1" sqref="F19:F30 F34:F41">
      <formula1>"NC,R,A"</formula1>
    </dataValidation>
  </dataValidations>
  <pageMargins left="0.7" right="0.7" top="0.75" bottom="0.75" header="0.3" footer="0.3"/>
  <pageSetup scale="96" orientation="landscape" r:id="rId2"/>
  <headerFooter>
    <oddFooter>&amp;LForm 9C
Project Sponsor Experience&amp;CCFA Forms&amp;REdition: 2015
Version: 1.1</oddFooter>
  </headerFooter>
  <drawing r:id="rId3"/>
</worksheet>
</file>

<file path=xl/worksheets/sheet23.xml><?xml version="1.0" encoding="utf-8"?>
<worksheet xmlns="http://schemas.openxmlformats.org/spreadsheetml/2006/main" xmlns:r="http://schemas.openxmlformats.org/officeDocument/2006/relationships">
  <sheetPr>
    <pageSetUpPr fitToPage="1"/>
  </sheetPr>
  <dimension ref="B14:L47"/>
  <sheetViews>
    <sheetView showGridLines="0" zoomScaleNormal="100" workbookViewId="0">
      <selection activeCell="R16" sqref="R16"/>
    </sheetView>
  </sheetViews>
  <sheetFormatPr defaultColWidth="9.1796875" defaultRowHeight="14.5"/>
  <cols>
    <col min="1" max="2" width="1.7265625" style="860" customWidth="1"/>
    <col min="3" max="3" width="14.26953125" style="860" customWidth="1"/>
    <col min="4" max="4" width="12.81640625" style="860" customWidth="1"/>
    <col min="5" max="6" width="9.1796875" style="860"/>
    <col min="7" max="7" width="15.26953125" style="860" customWidth="1"/>
    <col min="8" max="8" width="14.26953125" style="860" customWidth="1"/>
    <col min="9" max="9" width="16.54296875" style="860" customWidth="1"/>
    <col min="10" max="10" width="14.81640625" style="860" customWidth="1"/>
    <col min="11" max="11" width="17.1796875" style="860" customWidth="1"/>
    <col min="12" max="12" width="1.7265625" style="860" customWidth="1"/>
    <col min="13" max="16384" width="9.1796875" style="860"/>
  </cols>
  <sheetData>
    <row r="14" spans="2:12" ht="7.5" customHeight="1" thickBot="1">
      <c r="B14" s="1429"/>
      <c r="C14" s="1429"/>
      <c r="D14" s="1429"/>
      <c r="E14" s="1429"/>
      <c r="F14" s="1429"/>
      <c r="G14" s="1429"/>
      <c r="H14" s="1429"/>
      <c r="I14" s="1429"/>
      <c r="J14" s="1429"/>
      <c r="K14" s="1429"/>
      <c r="L14" s="1429"/>
    </row>
    <row r="15" spans="2:12" ht="9" customHeight="1">
      <c r="B15" s="617"/>
      <c r="C15" s="662"/>
      <c r="D15" s="662"/>
      <c r="E15" s="618"/>
      <c r="F15" s="618"/>
      <c r="G15" s="618"/>
      <c r="H15" s="618"/>
      <c r="I15" s="618"/>
      <c r="J15" s="618"/>
      <c r="K15" s="618"/>
      <c r="L15" s="620"/>
    </row>
    <row r="16" spans="2:12" ht="18.5">
      <c r="B16" s="621"/>
      <c r="C16" s="1672" t="s">
        <v>1368</v>
      </c>
      <c r="D16" s="1754"/>
      <c r="E16" s="1754"/>
      <c r="F16" s="1754"/>
      <c r="G16" s="1754"/>
      <c r="H16" s="1754"/>
      <c r="I16" s="1754"/>
      <c r="J16" s="1754"/>
      <c r="K16" s="1754"/>
      <c r="L16" s="622"/>
    </row>
    <row r="17" spans="2:12" ht="15" customHeight="1">
      <c r="B17" s="621"/>
      <c r="C17" s="404"/>
      <c r="D17" s="404"/>
      <c r="E17" s="623"/>
      <c r="F17" s="623"/>
      <c r="G17" s="623"/>
      <c r="H17" s="623"/>
      <c r="I17" s="623"/>
      <c r="J17" s="623"/>
      <c r="K17" s="623"/>
      <c r="L17" s="622"/>
    </row>
    <row r="18" spans="2:12">
      <c r="B18" s="624"/>
      <c r="C18" s="404" t="s">
        <v>1</v>
      </c>
      <c r="D18" s="2108" t="str">
        <f>IF('1A'!G5="","Enter Project Name on Form 1A",'1A'!G5)</f>
        <v>Enter Project Name on Form 1A</v>
      </c>
      <c r="E18" s="2108"/>
      <c r="F18" s="2108"/>
      <c r="G18" s="2108"/>
      <c r="H18" s="2108"/>
      <c r="I18" s="2108"/>
      <c r="J18" s="625"/>
      <c r="K18" s="1138"/>
      <c r="L18" s="626"/>
    </row>
    <row r="19" spans="2:12" ht="22.5" customHeight="1">
      <c r="B19" s="624"/>
      <c r="C19" s="324"/>
      <c r="D19" s="324"/>
      <c r="E19" s="625"/>
      <c r="F19" s="625"/>
      <c r="G19" s="625"/>
      <c r="H19" s="625"/>
      <c r="I19" s="625"/>
      <c r="J19" s="625"/>
      <c r="K19" s="627"/>
      <c r="L19" s="626"/>
    </row>
    <row r="20" spans="2:12" ht="15.75" customHeight="1">
      <c r="B20" s="624"/>
      <c r="C20" s="669" t="s">
        <v>562</v>
      </c>
      <c r="D20" s="669"/>
      <c r="E20" s="669"/>
      <c r="F20" s="669"/>
      <c r="G20" s="669"/>
      <c r="H20" s="669"/>
      <c r="I20" s="627"/>
      <c r="J20" s="627"/>
      <c r="K20" s="627"/>
      <c r="L20" s="626"/>
    </row>
    <row r="21" spans="2:12">
      <c r="B21" s="630"/>
      <c r="C21" s="2169" t="s">
        <v>563</v>
      </c>
      <c r="D21" s="2170"/>
      <c r="E21" s="674" t="str">
        <f>IF('1A'!G15="","Enter Development Consultant Firm Name on Form 1A",'1A'!G15)</f>
        <v>Enter Development Consultant Firm Name on Form 1A</v>
      </c>
      <c r="F21" s="675"/>
      <c r="G21" s="675"/>
      <c r="H21" s="675"/>
      <c r="I21" s="675"/>
      <c r="J21" s="676"/>
      <c r="K21" s="1430"/>
      <c r="L21" s="663"/>
    </row>
    <row r="22" spans="2:12" ht="3.75" customHeight="1" thickBot="1">
      <c r="B22" s="630"/>
      <c r="C22" s="664"/>
      <c r="D22" s="664"/>
      <c r="E22" s="1430"/>
      <c r="F22" s="1430"/>
      <c r="G22" s="1430"/>
      <c r="H22" s="1430"/>
      <c r="I22" s="1430"/>
      <c r="J22" s="1430"/>
      <c r="K22" s="1430"/>
      <c r="L22" s="622"/>
    </row>
    <row r="23" spans="2:12" ht="24.5" thickBot="1">
      <c r="B23" s="630"/>
      <c r="C23" s="677" t="s">
        <v>551</v>
      </c>
      <c r="D23" s="678"/>
      <c r="E23" s="632" t="s">
        <v>552</v>
      </c>
      <c r="F23" s="679" t="s">
        <v>553</v>
      </c>
      <c r="G23" s="632" t="s">
        <v>555</v>
      </c>
      <c r="H23" s="632" t="s">
        <v>681</v>
      </c>
      <c r="I23" s="632" t="s">
        <v>556</v>
      </c>
      <c r="J23" s="632" t="s">
        <v>557</v>
      </c>
      <c r="K23" s="633" t="s">
        <v>558</v>
      </c>
      <c r="L23" s="622"/>
    </row>
    <row r="24" spans="2:12">
      <c r="B24" s="634"/>
      <c r="C24" s="2175"/>
      <c r="D24" s="2176"/>
      <c r="E24" s="635"/>
      <c r="F24" s="636"/>
      <c r="G24" s="1433"/>
      <c r="H24" s="375"/>
      <c r="I24" s="638"/>
      <c r="J24" s="639"/>
      <c r="K24" s="640"/>
      <c r="L24" s="622"/>
    </row>
    <row r="25" spans="2:12">
      <c r="B25" s="630"/>
      <c r="C25" s="2177"/>
      <c r="D25" s="2178"/>
      <c r="E25" s="641"/>
      <c r="F25" s="642"/>
      <c r="G25" s="1434"/>
      <c r="H25" s="647"/>
      <c r="I25" s="644"/>
      <c r="J25" s="645"/>
      <c r="K25" s="646"/>
      <c r="L25" s="622"/>
    </row>
    <row r="26" spans="2:12">
      <c r="B26" s="630"/>
      <c r="C26" s="2171"/>
      <c r="D26" s="2172"/>
      <c r="E26" s="641"/>
      <c r="F26" s="642"/>
      <c r="G26" s="1434"/>
      <c r="H26" s="647"/>
      <c r="I26" s="644"/>
      <c r="J26" s="645"/>
      <c r="K26" s="646"/>
      <c r="L26" s="622"/>
    </row>
    <row r="27" spans="2:12">
      <c r="B27" s="630"/>
      <c r="C27" s="2171"/>
      <c r="D27" s="2172"/>
      <c r="E27" s="641"/>
      <c r="F27" s="642"/>
      <c r="G27" s="1434"/>
      <c r="H27" s="647"/>
      <c r="I27" s="644"/>
      <c r="J27" s="645"/>
      <c r="K27" s="646"/>
      <c r="L27" s="622"/>
    </row>
    <row r="28" spans="2:12">
      <c r="B28" s="630"/>
      <c r="C28" s="2171"/>
      <c r="D28" s="2172"/>
      <c r="E28" s="641"/>
      <c r="F28" s="642"/>
      <c r="G28" s="1434"/>
      <c r="H28" s="647"/>
      <c r="I28" s="644"/>
      <c r="J28" s="645"/>
      <c r="K28" s="646"/>
      <c r="L28" s="622"/>
    </row>
    <row r="29" spans="2:12">
      <c r="B29" s="648"/>
      <c r="C29" s="2171"/>
      <c r="D29" s="2172"/>
      <c r="E29" s="641"/>
      <c r="F29" s="642"/>
      <c r="G29" s="1434"/>
      <c r="H29" s="647"/>
      <c r="I29" s="644"/>
      <c r="J29" s="645"/>
      <c r="K29" s="646"/>
      <c r="L29" s="622"/>
    </row>
    <row r="30" spans="2:12">
      <c r="B30" s="648"/>
      <c r="C30" s="2171"/>
      <c r="D30" s="2172"/>
      <c r="E30" s="641"/>
      <c r="F30" s="642"/>
      <c r="G30" s="1434"/>
      <c r="H30" s="647"/>
      <c r="I30" s="644"/>
      <c r="J30" s="645"/>
      <c r="K30" s="646"/>
      <c r="L30" s="622"/>
    </row>
    <row r="31" spans="2:12">
      <c r="B31" s="648"/>
      <c r="C31" s="2171"/>
      <c r="D31" s="2172"/>
      <c r="E31" s="641"/>
      <c r="F31" s="642"/>
      <c r="G31" s="1434"/>
      <c r="H31" s="647"/>
      <c r="I31" s="644"/>
      <c r="J31" s="645"/>
      <c r="K31" s="646"/>
      <c r="L31" s="622"/>
    </row>
    <row r="32" spans="2:12">
      <c r="B32" s="630"/>
      <c r="C32" s="2171"/>
      <c r="D32" s="2172"/>
      <c r="E32" s="641"/>
      <c r="F32" s="642"/>
      <c r="G32" s="1434"/>
      <c r="H32" s="647"/>
      <c r="I32" s="644"/>
      <c r="J32" s="645"/>
      <c r="K32" s="646"/>
      <c r="L32" s="622"/>
    </row>
    <row r="33" spans="2:12">
      <c r="B33" s="630"/>
      <c r="C33" s="2171"/>
      <c r="D33" s="2172"/>
      <c r="E33" s="641"/>
      <c r="F33" s="642"/>
      <c r="G33" s="1434"/>
      <c r="H33" s="647"/>
      <c r="I33" s="644"/>
      <c r="J33" s="645"/>
      <c r="K33" s="646"/>
      <c r="L33" s="622"/>
    </row>
    <row r="34" spans="2:12">
      <c r="B34" s="630"/>
      <c r="C34" s="2171"/>
      <c r="D34" s="2172"/>
      <c r="E34" s="641"/>
      <c r="F34" s="642"/>
      <c r="G34" s="1434"/>
      <c r="H34" s="647"/>
      <c r="I34" s="644"/>
      <c r="J34" s="645"/>
      <c r="K34" s="646"/>
      <c r="L34" s="622"/>
    </row>
    <row r="35" spans="2:12" ht="15" thickBot="1">
      <c r="B35" s="630"/>
      <c r="C35" s="2173"/>
      <c r="D35" s="2174"/>
      <c r="E35" s="665"/>
      <c r="F35" s="666"/>
      <c r="G35" s="1435"/>
      <c r="H35" s="682"/>
      <c r="I35" s="667"/>
      <c r="J35" s="653"/>
      <c r="K35" s="654"/>
      <c r="L35" s="622"/>
    </row>
    <row r="36" spans="2:12" ht="7.5" customHeight="1">
      <c r="B36" s="624"/>
      <c r="C36" s="664"/>
      <c r="D36" s="664"/>
      <c r="E36" s="683"/>
      <c r="F36" s="683"/>
      <c r="G36" s="683"/>
      <c r="H36" s="683"/>
      <c r="I36" s="683"/>
      <c r="J36" s="683"/>
      <c r="K36" s="683"/>
      <c r="L36" s="626"/>
    </row>
    <row r="37" spans="2:12" ht="16.5" customHeight="1" thickBot="1">
      <c r="B37" s="624"/>
      <c r="C37" s="661" t="s">
        <v>564</v>
      </c>
      <c r="D37" s="661"/>
      <c r="E37" s="661"/>
      <c r="F37" s="661"/>
      <c r="G37" s="661"/>
      <c r="H37" s="661"/>
      <c r="I37" s="627"/>
      <c r="J37" s="627"/>
      <c r="K37" s="627"/>
      <c r="L37" s="626"/>
    </row>
    <row r="38" spans="2:12" ht="36.5" thickBot="1">
      <c r="B38" s="630"/>
      <c r="C38" s="677" t="s">
        <v>560</v>
      </c>
      <c r="D38" s="681"/>
      <c r="E38" s="632" t="s">
        <v>552</v>
      </c>
      <c r="F38" s="679" t="s">
        <v>553</v>
      </c>
      <c r="G38" s="632" t="s">
        <v>555</v>
      </c>
      <c r="H38" s="632" t="s">
        <v>681</v>
      </c>
      <c r="I38" s="632" t="s">
        <v>556</v>
      </c>
      <c r="J38" s="632" t="s">
        <v>561</v>
      </c>
      <c r="K38" s="633" t="s">
        <v>558</v>
      </c>
      <c r="L38" s="622"/>
    </row>
    <row r="39" spans="2:12">
      <c r="B39" s="634"/>
      <c r="C39" s="810"/>
      <c r="D39" s="670"/>
      <c r="E39" s="747"/>
      <c r="F39" s="748"/>
      <c r="G39" s="636"/>
      <c r="H39" s="655"/>
      <c r="I39" s="638"/>
      <c r="J39" s="639"/>
      <c r="K39" s="640"/>
      <c r="L39" s="622"/>
    </row>
    <row r="40" spans="2:12">
      <c r="B40" s="630"/>
      <c r="C40" s="811"/>
      <c r="D40" s="671"/>
      <c r="E40" s="680"/>
      <c r="F40" s="749"/>
      <c r="G40" s="642"/>
      <c r="H40" s="656"/>
      <c r="I40" s="644"/>
      <c r="J40" s="645"/>
      <c r="K40" s="646"/>
      <c r="L40" s="622"/>
    </row>
    <row r="41" spans="2:12">
      <c r="B41" s="630"/>
      <c r="C41" s="808"/>
      <c r="D41" s="672"/>
      <c r="E41" s="680"/>
      <c r="F41" s="749"/>
      <c r="G41" s="642"/>
      <c r="H41" s="657"/>
      <c r="I41" s="644"/>
      <c r="J41" s="645"/>
      <c r="K41" s="646"/>
      <c r="L41" s="622"/>
    </row>
    <row r="42" spans="2:12">
      <c r="B42" s="630"/>
      <c r="C42" s="808"/>
      <c r="D42" s="672"/>
      <c r="E42" s="680"/>
      <c r="F42" s="749"/>
      <c r="G42" s="642"/>
      <c r="H42" s="657"/>
      <c r="I42" s="644"/>
      <c r="J42" s="645"/>
      <c r="K42" s="646"/>
      <c r="L42" s="622"/>
    </row>
    <row r="43" spans="2:12">
      <c r="B43" s="630"/>
      <c r="C43" s="808"/>
      <c r="D43" s="672"/>
      <c r="E43" s="680"/>
      <c r="F43" s="749"/>
      <c r="G43" s="642"/>
      <c r="H43" s="657"/>
      <c r="I43" s="644"/>
      <c r="J43" s="645"/>
      <c r="K43" s="646"/>
      <c r="L43" s="622"/>
    </row>
    <row r="44" spans="2:12">
      <c r="B44" s="630"/>
      <c r="C44" s="808"/>
      <c r="D44" s="672"/>
      <c r="E44" s="680"/>
      <c r="F44" s="749"/>
      <c r="G44" s="642"/>
      <c r="H44" s="657"/>
      <c r="I44" s="644"/>
      <c r="J44" s="645"/>
      <c r="K44" s="646"/>
      <c r="L44" s="622"/>
    </row>
    <row r="45" spans="2:12">
      <c r="B45" s="630"/>
      <c r="C45" s="808"/>
      <c r="D45" s="672"/>
      <c r="E45" s="680"/>
      <c r="F45" s="749"/>
      <c r="G45" s="642"/>
      <c r="H45" s="657"/>
      <c r="I45" s="644"/>
      <c r="J45" s="645"/>
      <c r="K45" s="646"/>
      <c r="L45" s="622"/>
    </row>
    <row r="46" spans="2:12" ht="15" thickBot="1">
      <c r="B46" s="630"/>
      <c r="C46" s="809"/>
      <c r="D46" s="673"/>
      <c r="E46" s="750"/>
      <c r="F46" s="751"/>
      <c r="G46" s="666"/>
      <c r="H46" s="667"/>
      <c r="I46" s="667"/>
      <c r="J46" s="653"/>
      <c r="K46" s="654"/>
      <c r="L46" s="622"/>
    </row>
    <row r="47" spans="2:12" ht="9" customHeight="1" thickBot="1">
      <c r="B47" s="658"/>
      <c r="C47" s="668"/>
      <c r="D47" s="668"/>
      <c r="E47" s="659"/>
      <c r="F47" s="659"/>
      <c r="G47" s="659"/>
      <c r="H47" s="659"/>
      <c r="I47" s="659"/>
      <c r="J47" s="659"/>
      <c r="K47" s="659"/>
      <c r="L47" s="660"/>
    </row>
  </sheetData>
  <sheetProtection password="9F6B" sheet="1" objects="1" scenarios="1" formatCells="0" formatColumns="0" formatRows="0" insertRows="0"/>
  <customSheetViews>
    <customSheetView guid="{1A40067C-0AC1-4C99-AB38-50E48336F373}" showGridLines="0" fitToPage="1">
      <selection activeCell="R16" sqref="R16"/>
      <pageMargins left="0.7" right="0.7" top="0.75" bottom="0.75" header="0.3" footer="0.3"/>
      <pageSetup scale="96" orientation="landscape" r:id="rId1"/>
      <headerFooter>
        <oddFooter>&amp;LForm 9D
Project Development Consultant Experience&amp;CCFA Forms&amp;REdition: 2015
Version: 1.1</oddFooter>
      </headerFooter>
    </customSheetView>
  </customSheetViews>
  <mergeCells count="14">
    <mergeCell ref="D18:I18"/>
    <mergeCell ref="C21:D21"/>
    <mergeCell ref="C34:D34"/>
    <mergeCell ref="C35:D35"/>
    <mergeCell ref="C24:D24"/>
    <mergeCell ref="C25:D25"/>
    <mergeCell ref="C26:D26"/>
    <mergeCell ref="C27:D27"/>
    <mergeCell ref="C28:D28"/>
    <mergeCell ref="C29:D29"/>
    <mergeCell ref="C30:D30"/>
    <mergeCell ref="C31:D31"/>
    <mergeCell ref="C32:D32"/>
    <mergeCell ref="C33:D33"/>
  </mergeCells>
  <dataValidations count="2">
    <dataValidation type="list" allowBlank="1" showInputMessage="1" showErrorMessage="1" sqref="F24:F35 F39:F46">
      <formula1>"NC,R,A"</formula1>
    </dataValidation>
    <dataValidation type="list" allowBlank="1" showInputMessage="1" showErrorMessage="1" sqref="E24:E35 E39:E46">
      <formula1>"MF,SF"</formula1>
    </dataValidation>
  </dataValidations>
  <pageMargins left="0.7" right="0.7" top="0.75" bottom="0.75" header="0.3" footer="0.3"/>
  <pageSetup scale="96" orientation="landscape" r:id="rId2"/>
  <headerFooter>
    <oddFooter>&amp;LForm 9D
Project Development Consultant Experience&amp;CCFA Forms&amp;REdition: 2015
Version: 1.1</oddFooter>
  </headerFooter>
  <drawing r:id="rId3"/>
</worksheet>
</file>

<file path=xl/worksheets/sheet24.xml><?xml version="1.0" encoding="utf-8"?>
<worksheet xmlns="http://schemas.openxmlformats.org/spreadsheetml/2006/main" xmlns:r="http://schemas.openxmlformats.org/officeDocument/2006/relationships">
  <sheetPr>
    <pageSetUpPr fitToPage="1"/>
  </sheetPr>
  <dimension ref="B5:K25"/>
  <sheetViews>
    <sheetView showGridLines="0" zoomScaleNormal="100" workbookViewId="0">
      <selection activeCell="R16" sqref="R16"/>
    </sheetView>
  </sheetViews>
  <sheetFormatPr defaultColWidth="9.1796875" defaultRowHeight="14.5"/>
  <cols>
    <col min="1" max="2" width="1.7265625" style="860" customWidth="1"/>
    <col min="3" max="3" width="14.1796875" style="860" customWidth="1"/>
    <col min="4" max="4" width="11.453125" style="860" customWidth="1"/>
    <col min="5" max="5" width="14.26953125" style="860" customWidth="1"/>
    <col min="6" max="6" width="8.54296875" style="860" customWidth="1"/>
    <col min="7" max="7" width="22.81640625" style="860" customWidth="1"/>
    <col min="8" max="9" width="14.26953125" style="860" customWidth="1"/>
    <col min="10" max="10" width="12.81640625" style="860" customWidth="1"/>
    <col min="11" max="11" width="1.7265625" style="860" customWidth="1"/>
    <col min="12" max="16384" width="9.1796875" style="860"/>
  </cols>
  <sheetData>
    <row r="5" spans="2:11" ht="19.5" customHeight="1"/>
    <row r="6" spans="2:11" ht="7.5" customHeight="1" thickBot="1">
      <c r="B6" s="1429"/>
      <c r="C6" s="1429"/>
      <c r="D6" s="1429"/>
      <c r="E6" s="1429"/>
      <c r="F6" s="1429"/>
      <c r="G6" s="1429"/>
      <c r="H6" s="1429"/>
      <c r="I6" s="1429"/>
      <c r="J6" s="1429"/>
      <c r="K6" s="1429"/>
    </row>
    <row r="7" spans="2:11" ht="9" customHeight="1">
      <c r="B7" s="684"/>
      <c r="C7" s="618"/>
      <c r="D7" s="618"/>
      <c r="E7" s="618"/>
      <c r="F7" s="618"/>
      <c r="G7" s="618"/>
      <c r="H7" s="618"/>
      <c r="I7" s="618"/>
      <c r="J7" s="618"/>
      <c r="K7" s="620"/>
    </row>
    <row r="8" spans="2:11" ht="18.5">
      <c r="B8" s="685"/>
      <c r="C8" s="1672" t="s">
        <v>1370</v>
      </c>
      <c r="D8" s="1754"/>
      <c r="E8" s="1754"/>
      <c r="F8" s="1754"/>
      <c r="G8" s="1754"/>
      <c r="H8" s="1754"/>
      <c r="I8" s="1754"/>
      <c r="J8" s="1754"/>
      <c r="K8" s="622"/>
    </row>
    <row r="9" spans="2:11">
      <c r="B9" s="685"/>
      <c r="C9" s="623"/>
      <c r="D9" s="623"/>
      <c r="E9" s="623"/>
      <c r="F9" s="623"/>
      <c r="G9" s="623"/>
      <c r="H9" s="623"/>
      <c r="I9" s="623"/>
      <c r="J9" s="623"/>
      <c r="K9" s="622"/>
    </row>
    <row r="10" spans="2:11">
      <c r="B10" s="624"/>
      <c r="C10" s="404" t="s">
        <v>1</v>
      </c>
      <c r="D10" s="2108" t="str">
        <f>IF('1A'!G5="","Enter Project Name on Form 1A",'1A'!G5)</f>
        <v>Enter Project Name on Form 1A</v>
      </c>
      <c r="E10" s="2108"/>
      <c r="F10" s="2108"/>
      <c r="G10" s="2108"/>
      <c r="H10" s="1436"/>
      <c r="I10" s="1139"/>
      <c r="J10" s="1436"/>
      <c r="K10" s="626"/>
    </row>
    <row r="11" spans="2:11">
      <c r="B11" s="630"/>
      <c r="C11" s="623"/>
      <c r="D11" s="616"/>
      <c r="E11" s="1430"/>
      <c r="F11" s="1430"/>
      <c r="G11" s="1430"/>
      <c r="H11" s="1430"/>
      <c r="I11" s="686"/>
      <c r="J11" s="686"/>
      <c r="K11" s="663"/>
    </row>
    <row r="12" spans="2:11">
      <c r="B12" s="630"/>
      <c r="C12" s="2169" t="s">
        <v>565</v>
      </c>
      <c r="D12" s="2170"/>
      <c r="E12" s="2179" t="str">
        <f>IF('9A'!D55="","Enter Property Management Firm Name on Form 9A",'9A'!D55)</f>
        <v>Enter Property Management Firm Name on Form 9A</v>
      </c>
      <c r="F12" s="2179"/>
      <c r="G12" s="2179"/>
      <c r="H12" s="2179"/>
      <c r="I12" s="2179"/>
      <c r="J12" s="2180"/>
      <c r="K12" s="663"/>
    </row>
    <row r="13" spans="2:11" ht="15" thickBot="1">
      <c r="B13" s="630"/>
      <c r="C13" s="683"/>
      <c r="D13" s="683"/>
      <c r="E13" s="683"/>
      <c r="F13" s="1430"/>
      <c r="G13" s="1430"/>
      <c r="H13" s="1430"/>
      <c r="I13" s="1430"/>
      <c r="J13" s="1430"/>
      <c r="K13" s="622"/>
    </row>
    <row r="14" spans="2:11" ht="36.5" thickBot="1">
      <c r="B14" s="630"/>
      <c r="C14" s="677" t="s">
        <v>566</v>
      </c>
      <c r="D14" s="678"/>
      <c r="E14" s="632" t="s">
        <v>555</v>
      </c>
      <c r="F14" s="632" t="s">
        <v>681</v>
      </c>
      <c r="G14" s="632" t="s">
        <v>567</v>
      </c>
      <c r="H14" s="632" t="s">
        <v>568</v>
      </c>
      <c r="I14" s="632" t="s">
        <v>682</v>
      </c>
      <c r="J14" s="633" t="s">
        <v>683</v>
      </c>
      <c r="K14" s="622"/>
    </row>
    <row r="15" spans="2:11">
      <c r="B15" s="634"/>
      <c r="C15" s="2181"/>
      <c r="D15" s="2182"/>
      <c r="E15" s="690"/>
      <c r="F15" s="687"/>
      <c r="G15" s="687"/>
      <c r="H15" s="687"/>
      <c r="I15" s="687"/>
      <c r="J15" s="640"/>
      <c r="K15" s="622"/>
    </row>
    <row r="16" spans="2:11">
      <c r="B16" s="630"/>
      <c r="C16" s="2187"/>
      <c r="D16" s="2188"/>
      <c r="E16" s="691"/>
      <c r="F16" s="688"/>
      <c r="G16" s="688"/>
      <c r="H16" s="688"/>
      <c r="I16" s="688"/>
      <c r="J16" s="646"/>
      <c r="K16" s="622"/>
    </row>
    <row r="17" spans="2:11">
      <c r="B17" s="630"/>
      <c r="C17" s="2183"/>
      <c r="D17" s="2184"/>
      <c r="E17" s="691"/>
      <c r="F17" s="688"/>
      <c r="G17" s="688"/>
      <c r="H17" s="688"/>
      <c r="I17" s="688"/>
      <c r="J17" s="646"/>
      <c r="K17" s="622"/>
    </row>
    <row r="18" spans="2:11">
      <c r="B18" s="630"/>
      <c r="C18" s="2183"/>
      <c r="D18" s="2184"/>
      <c r="E18" s="691"/>
      <c r="F18" s="688"/>
      <c r="G18" s="688"/>
      <c r="H18" s="688"/>
      <c r="I18" s="688"/>
      <c r="J18" s="646"/>
      <c r="K18" s="622"/>
    </row>
    <row r="19" spans="2:11">
      <c r="B19" s="630"/>
      <c r="C19" s="2183"/>
      <c r="D19" s="2184"/>
      <c r="E19" s="691"/>
      <c r="F19" s="688"/>
      <c r="G19" s="688"/>
      <c r="H19" s="688"/>
      <c r="I19" s="688"/>
      <c r="J19" s="646"/>
      <c r="K19" s="622"/>
    </row>
    <row r="20" spans="2:11">
      <c r="B20" s="648"/>
      <c r="C20" s="2183"/>
      <c r="D20" s="2184"/>
      <c r="E20" s="691"/>
      <c r="F20" s="688"/>
      <c r="G20" s="688"/>
      <c r="H20" s="688"/>
      <c r="I20" s="688"/>
      <c r="J20" s="646"/>
      <c r="K20" s="622"/>
    </row>
    <row r="21" spans="2:11">
      <c r="B21" s="648"/>
      <c r="C21" s="2183"/>
      <c r="D21" s="2184"/>
      <c r="E21" s="691"/>
      <c r="F21" s="688"/>
      <c r="G21" s="688"/>
      <c r="H21" s="688"/>
      <c r="I21" s="688"/>
      <c r="J21" s="646"/>
      <c r="K21" s="622"/>
    </row>
    <row r="22" spans="2:11">
      <c r="B22" s="648"/>
      <c r="C22" s="2183"/>
      <c r="D22" s="2184"/>
      <c r="E22" s="691"/>
      <c r="F22" s="688"/>
      <c r="G22" s="688"/>
      <c r="H22" s="688"/>
      <c r="I22" s="688"/>
      <c r="J22" s="646"/>
      <c r="K22" s="622"/>
    </row>
    <row r="23" spans="2:11">
      <c r="B23" s="630"/>
      <c r="C23" s="2183"/>
      <c r="D23" s="2184"/>
      <c r="E23" s="691"/>
      <c r="F23" s="688"/>
      <c r="G23" s="688"/>
      <c r="H23" s="688"/>
      <c r="I23" s="688"/>
      <c r="J23" s="646"/>
      <c r="K23" s="622"/>
    </row>
    <row r="24" spans="2:11" ht="15" thickBot="1">
      <c r="B24" s="630"/>
      <c r="C24" s="2185"/>
      <c r="D24" s="2186"/>
      <c r="E24" s="692"/>
      <c r="F24" s="689"/>
      <c r="G24" s="689"/>
      <c r="H24" s="689"/>
      <c r="I24" s="689"/>
      <c r="J24" s="654"/>
      <c r="K24" s="622"/>
    </row>
    <row r="25" spans="2:11" ht="9" customHeight="1" thickBot="1">
      <c r="B25" s="658"/>
      <c r="C25" s="659"/>
      <c r="D25" s="659"/>
      <c r="E25" s="659"/>
      <c r="F25" s="659"/>
      <c r="G25" s="659"/>
      <c r="H25" s="659"/>
      <c r="I25" s="659"/>
      <c r="J25" s="659"/>
      <c r="K25" s="660"/>
    </row>
  </sheetData>
  <sheetProtection password="9F6B" sheet="1" objects="1" scenarios="1" formatCells="0" formatColumns="0" formatRows="0" insertRows="0"/>
  <customSheetViews>
    <customSheetView guid="{1A40067C-0AC1-4C99-AB38-50E48336F373}" showGridLines="0" fitToPage="1">
      <selection activeCell="R16" sqref="R16"/>
      <pageMargins left="0.7" right="0.7" top="0.75" bottom="0.75" header="0.3" footer="0.3"/>
      <pageSetup orientation="landscape" r:id="rId1"/>
      <headerFooter>
        <oddFooter>&amp;LForm 9E
Project Property Management Firm Experience&amp;CCFA Forms&amp;REdition: 2015
Version: 1.1</oddFooter>
      </headerFooter>
    </customSheetView>
  </customSheetViews>
  <mergeCells count="13">
    <mergeCell ref="C22:D22"/>
    <mergeCell ref="C23:D23"/>
    <mergeCell ref="C24:D24"/>
    <mergeCell ref="C16:D16"/>
    <mergeCell ref="C17:D17"/>
    <mergeCell ref="C18:D18"/>
    <mergeCell ref="C19:D19"/>
    <mergeCell ref="C20:D20"/>
    <mergeCell ref="E12:J12"/>
    <mergeCell ref="D10:G10"/>
    <mergeCell ref="C12:D12"/>
    <mergeCell ref="C15:D15"/>
    <mergeCell ref="C21:D21"/>
  </mergeCells>
  <dataValidations disablePrompts="1" count="1">
    <dataValidation type="list" allowBlank="1" showInputMessage="1" showErrorMessage="1" sqref="G15:G24">
      <formula1>Population_Types</formula1>
    </dataValidation>
  </dataValidations>
  <pageMargins left="0.7" right="0.7" top="0.75" bottom="0.75" header="0.3" footer="0.3"/>
  <pageSetup orientation="landscape" r:id="rId2"/>
  <headerFooter>
    <oddFooter>&amp;LForm 9E
Project Property Management Firm Experience&amp;CCFA Forms&amp;REdition: 2015
Version: 1.1</oddFooter>
  </headerFooter>
  <drawing r:id="rId3"/>
  <legacyDrawing r:id="rId4"/>
</worksheet>
</file>

<file path=xl/worksheets/sheet25.xml><?xml version="1.0" encoding="utf-8"?>
<worksheet xmlns="http://schemas.openxmlformats.org/spreadsheetml/2006/main" xmlns:r="http://schemas.openxmlformats.org/officeDocument/2006/relationships">
  <sheetPr>
    <tabColor rgb="FFFF0000"/>
  </sheetPr>
  <dimension ref="A1:CQ3"/>
  <sheetViews>
    <sheetView workbookViewId="0">
      <selection activeCell="C2" sqref="C2"/>
    </sheetView>
  </sheetViews>
  <sheetFormatPr defaultRowHeight="14.5"/>
  <cols>
    <col min="1" max="1" width="15.26953125" bestFit="1" customWidth="1"/>
    <col min="2" max="2" width="23.54296875" bestFit="1" customWidth="1"/>
    <col min="3" max="3" width="13.1796875" bestFit="1" customWidth="1"/>
    <col min="4" max="5" width="8.453125" bestFit="1" customWidth="1"/>
    <col min="6" max="6" width="10.81640625" bestFit="1" customWidth="1"/>
    <col min="7" max="7" width="10.7265625" bestFit="1" customWidth="1"/>
    <col min="8" max="8" width="7.453125" bestFit="1" customWidth="1"/>
    <col min="9" max="9" width="12.453125" bestFit="1" customWidth="1"/>
    <col min="10" max="10" width="7.54296875" bestFit="1" customWidth="1"/>
    <col min="11" max="11" width="10.54296875" bestFit="1" customWidth="1"/>
    <col min="12" max="12" width="8" bestFit="1" customWidth="1"/>
    <col min="13" max="13" width="6.453125" bestFit="1" customWidth="1"/>
    <col min="14" max="17" width="4.54296875" bestFit="1" customWidth="1"/>
    <col min="18" max="18" width="7.26953125" bestFit="1" customWidth="1"/>
    <col min="19" max="19" width="4.81640625" bestFit="1" customWidth="1"/>
    <col min="20" max="20" width="4" bestFit="1" customWidth="1"/>
    <col min="21" max="21" width="11.1796875" bestFit="1" customWidth="1"/>
    <col min="22" max="26" width="4.7265625" bestFit="1" customWidth="1"/>
    <col min="27" max="27" width="5.26953125" bestFit="1" customWidth="1"/>
    <col min="28" max="28" width="6.7265625" bestFit="1" customWidth="1"/>
    <col min="29" max="33" width="4.7265625" bestFit="1" customWidth="1"/>
    <col min="34" max="34" width="5.26953125" bestFit="1" customWidth="1"/>
    <col min="35" max="35" width="9.453125" bestFit="1" customWidth="1"/>
    <col min="36" max="36" width="13.26953125" bestFit="1" customWidth="1"/>
    <col min="37" max="44" width="4.453125" bestFit="1" customWidth="1"/>
    <col min="45" max="45" width="11.26953125" bestFit="1" customWidth="1"/>
    <col min="46" max="46" width="7.81640625" bestFit="1" customWidth="1"/>
    <col min="47" max="47" width="15.26953125" bestFit="1" customWidth="1"/>
    <col min="48" max="48" width="16.1796875" bestFit="1" customWidth="1"/>
    <col min="49" max="49" width="7.453125" bestFit="1" customWidth="1"/>
    <col min="50" max="50" width="7.54296875" bestFit="1" customWidth="1"/>
    <col min="51" max="51" width="12.54296875" bestFit="1" customWidth="1"/>
    <col min="52" max="52" width="14.81640625" bestFit="1" customWidth="1"/>
    <col min="53" max="53" width="10.7265625" bestFit="1" customWidth="1"/>
    <col min="54" max="54" width="12.81640625" bestFit="1" customWidth="1"/>
    <col min="55" max="55" width="10.1796875" bestFit="1" customWidth="1"/>
    <col min="56" max="56" width="10.26953125" bestFit="1" customWidth="1"/>
    <col min="57" max="57" width="11.1796875" bestFit="1" customWidth="1"/>
    <col min="58" max="58" width="12" bestFit="1" customWidth="1"/>
    <col min="59" max="59" width="11" bestFit="1" customWidth="1"/>
    <col min="60" max="60" width="11.81640625" bestFit="1" customWidth="1"/>
    <col min="61" max="61" width="10.1796875" bestFit="1" customWidth="1"/>
    <col min="62" max="62" width="10.26953125" bestFit="1" customWidth="1"/>
    <col min="63" max="63" width="11" bestFit="1" customWidth="1"/>
    <col min="64" max="64" width="11.1796875" bestFit="1" customWidth="1"/>
    <col min="65" max="65" width="4.453125" bestFit="1" customWidth="1"/>
    <col min="66" max="66" width="4.54296875" bestFit="1" customWidth="1"/>
    <col min="67" max="67" width="10.54296875" bestFit="1" customWidth="1"/>
    <col min="68" max="68" width="11.81640625" bestFit="1" customWidth="1"/>
    <col min="69" max="69" width="11.81640625" style="1767" customWidth="1"/>
    <col min="70" max="70" width="4.54296875" bestFit="1" customWidth="1"/>
    <col min="71" max="71" width="7.7265625" style="1767" bestFit="1" customWidth="1"/>
    <col min="72" max="73" width="11.453125" bestFit="1" customWidth="1"/>
    <col min="74" max="74" width="7.453125" bestFit="1" customWidth="1"/>
    <col min="75" max="75" width="10.453125" bestFit="1" customWidth="1"/>
    <col min="76" max="76" width="14.26953125" bestFit="1" customWidth="1"/>
    <col min="77" max="77" width="10.81640625" bestFit="1" customWidth="1"/>
    <col min="78" max="78" width="9.453125" bestFit="1" customWidth="1"/>
    <col min="79" max="79" width="11" bestFit="1" customWidth="1"/>
    <col min="80" max="80" width="13.81640625" customWidth="1"/>
    <col min="81" max="81" width="11.1796875" bestFit="1" customWidth="1"/>
    <col min="82" max="82" width="9.81640625" bestFit="1" customWidth="1"/>
    <col min="83" max="83" width="9" bestFit="1" customWidth="1"/>
    <col min="84" max="84" width="12.7265625" bestFit="1" customWidth="1"/>
    <col min="85" max="85" width="13.1796875" bestFit="1" customWidth="1"/>
    <col min="86" max="86" width="22.1796875" bestFit="1" customWidth="1"/>
    <col min="87" max="87" width="11.1796875" bestFit="1" customWidth="1"/>
    <col min="88" max="90" width="8.81640625" bestFit="1" customWidth="1"/>
    <col min="91" max="91" width="16.81640625" bestFit="1" customWidth="1"/>
    <col min="92" max="94" width="13.1796875" bestFit="1" customWidth="1"/>
    <col min="95" max="95" width="8.26953125" bestFit="1" customWidth="1"/>
  </cols>
  <sheetData>
    <row r="1" spans="1:95" ht="30">
      <c r="A1" s="1768" t="s">
        <v>1287</v>
      </c>
      <c r="B1" s="1768" t="s">
        <v>513</v>
      </c>
      <c r="C1" s="1768" t="s">
        <v>63</v>
      </c>
      <c r="D1" s="1768" t="s">
        <v>1288</v>
      </c>
      <c r="E1" s="1768" t="s">
        <v>1289</v>
      </c>
      <c r="F1" s="1768" t="s">
        <v>1290</v>
      </c>
      <c r="G1" s="1768" t="s">
        <v>1291</v>
      </c>
      <c r="H1" s="1768" t="s">
        <v>1292</v>
      </c>
      <c r="I1" s="1768" t="s">
        <v>553</v>
      </c>
      <c r="J1" s="1768" t="s">
        <v>1293</v>
      </c>
      <c r="K1" s="1769" t="s">
        <v>1294</v>
      </c>
      <c r="L1" s="1769" t="s">
        <v>1295</v>
      </c>
      <c r="M1" s="1769" t="s">
        <v>1296</v>
      </c>
      <c r="N1" s="1773">
        <v>0.3</v>
      </c>
      <c r="O1" s="1774">
        <v>0.4</v>
      </c>
      <c r="P1" s="1774">
        <v>0.5</v>
      </c>
      <c r="Q1" s="1774">
        <v>0.6</v>
      </c>
      <c r="R1" s="1774" t="s">
        <v>1362</v>
      </c>
      <c r="S1" s="1769" t="s">
        <v>1297</v>
      </c>
      <c r="T1" s="1769" t="s">
        <v>1298</v>
      </c>
      <c r="U1" s="1769" t="s">
        <v>1363</v>
      </c>
      <c r="V1" s="1769" t="s">
        <v>1299</v>
      </c>
      <c r="W1" s="1769" t="s">
        <v>1300</v>
      </c>
      <c r="X1" s="1769" t="s">
        <v>1301</v>
      </c>
      <c r="Y1" s="1769" t="s">
        <v>1302</v>
      </c>
      <c r="Z1" s="1769" t="s">
        <v>1303</v>
      </c>
      <c r="AA1" s="1769" t="s">
        <v>39</v>
      </c>
      <c r="AB1" s="1771" t="s">
        <v>1364</v>
      </c>
      <c r="AC1" s="1771" t="s">
        <v>1299</v>
      </c>
      <c r="AD1" s="1771" t="s">
        <v>1300</v>
      </c>
      <c r="AE1" s="1771" t="s">
        <v>1301</v>
      </c>
      <c r="AF1" s="1771" t="s">
        <v>1302</v>
      </c>
      <c r="AG1" s="1771" t="s">
        <v>1303</v>
      </c>
      <c r="AH1" s="1771" t="s">
        <v>39</v>
      </c>
      <c r="AI1" s="1781" t="s">
        <v>1304</v>
      </c>
      <c r="AJ1" s="1781" t="s">
        <v>1305</v>
      </c>
      <c r="AK1" s="1770" t="s">
        <v>1306</v>
      </c>
      <c r="AL1" s="1770" t="s">
        <v>1307</v>
      </c>
      <c r="AM1" s="1770" t="s">
        <v>1308</v>
      </c>
      <c r="AN1" s="1770" t="s">
        <v>1309</v>
      </c>
      <c r="AO1" s="1770" t="s">
        <v>1310</v>
      </c>
      <c r="AP1" s="1770" t="s">
        <v>1311</v>
      </c>
      <c r="AQ1" s="1770" t="s">
        <v>1312</v>
      </c>
      <c r="AR1" s="1770" t="s">
        <v>1313</v>
      </c>
      <c r="AS1" s="1768" t="s">
        <v>1314</v>
      </c>
      <c r="AT1" s="1768" t="s">
        <v>1315</v>
      </c>
      <c r="AU1" s="1768" t="s">
        <v>1316</v>
      </c>
      <c r="AV1" s="1768" t="s">
        <v>1317</v>
      </c>
      <c r="AW1" s="1779" t="s">
        <v>1318</v>
      </c>
      <c r="AX1" s="1779" t="s">
        <v>1319</v>
      </c>
      <c r="AY1" s="1779" t="s">
        <v>1320</v>
      </c>
      <c r="AZ1" s="1779" t="s">
        <v>1321</v>
      </c>
      <c r="BA1" s="1779" t="s">
        <v>1322</v>
      </c>
      <c r="BB1" s="1779" t="s">
        <v>1323</v>
      </c>
      <c r="BC1" s="1779" t="s">
        <v>1324</v>
      </c>
      <c r="BD1" s="1779" t="s">
        <v>1325</v>
      </c>
      <c r="BE1" s="1779" t="s">
        <v>1326</v>
      </c>
      <c r="BF1" s="1779" t="s">
        <v>1327</v>
      </c>
      <c r="BG1" s="1779" t="s">
        <v>1328</v>
      </c>
      <c r="BH1" s="1779" t="s">
        <v>1329</v>
      </c>
      <c r="BI1" s="1779" t="s">
        <v>1330</v>
      </c>
      <c r="BJ1" s="1779" t="s">
        <v>1331</v>
      </c>
      <c r="BK1" s="1779" t="s">
        <v>1332</v>
      </c>
      <c r="BL1" s="1779" t="s">
        <v>1333</v>
      </c>
      <c r="BM1" s="1779" t="s">
        <v>1334</v>
      </c>
      <c r="BN1" s="1779" t="s">
        <v>1335</v>
      </c>
      <c r="BO1" s="1768" t="s">
        <v>1336</v>
      </c>
      <c r="BP1" s="1769" t="s">
        <v>1365</v>
      </c>
      <c r="BQ1" s="1769" t="s">
        <v>1366</v>
      </c>
      <c r="BR1" s="1776" t="s">
        <v>1337</v>
      </c>
      <c r="BS1" s="1776" t="s">
        <v>1367</v>
      </c>
      <c r="BT1" s="1778" t="s">
        <v>1338</v>
      </c>
      <c r="BU1" s="1770" t="s">
        <v>1339</v>
      </c>
      <c r="BV1" s="1770" t="s">
        <v>955</v>
      </c>
      <c r="BW1" s="1770" t="s">
        <v>1340</v>
      </c>
      <c r="BX1" s="1770" t="s">
        <v>1341</v>
      </c>
      <c r="BY1" s="1770" t="s">
        <v>1342</v>
      </c>
      <c r="BZ1" s="1770" t="s">
        <v>1343</v>
      </c>
      <c r="CA1" s="1770" t="s">
        <v>1344</v>
      </c>
      <c r="CB1" s="1780" t="s">
        <v>1345</v>
      </c>
      <c r="CC1" s="1770" t="s">
        <v>1346</v>
      </c>
      <c r="CD1" s="1770" t="s">
        <v>1347</v>
      </c>
      <c r="CE1" s="1770" t="s">
        <v>1348</v>
      </c>
      <c r="CF1" s="1779" t="s">
        <v>1349</v>
      </c>
      <c r="CG1" s="1779" t="s">
        <v>1350</v>
      </c>
      <c r="CH1" s="1779" t="s">
        <v>1351</v>
      </c>
      <c r="CI1" s="1779" t="s">
        <v>1352</v>
      </c>
      <c r="CJ1" s="1779" t="s">
        <v>1353</v>
      </c>
      <c r="CK1" s="1779" t="s">
        <v>1354</v>
      </c>
      <c r="CL1" s="1779" t="s">
        <v>1355</v>
      </c>
      <c r="CM1" s="1781" t="s">
        <v>1356</v>
      </c>
      <c r="CN1" s="1770" t="s">
        <v>1357</v>
      </c>
      <c r="CO1" s="1770" t="s">
        <v>1358</v>
      </c>
      <c r="CP1" s="1770" t="s">
        <v>1359</v>
      </c>
      <c r="CQ1" s="1768" t="s">
        <v>1360</v>
      </c>
    </row>
    <row r="2" spans="1:95">
      <c r="A2" s="1767" t="str">
        <f>IF('1A'!G8="","",'1A'!G8)</f>
        <v/>
      </c>
      <c r="B2" s="1767" t="str">
        <f>IF('1A'!G15="","n/a",'1A'!G15)</f>
        <v>n/a</v>
      </c>
      <c r="C2" s="1767">
        <f>'1A'!G5</f>
        <v>0</v>
      </c>
      <c r="D2" s="1767">
        <f>'1A'!G29</f>
        <v>0</v>
      </c>
      <c r="E2" s="1767">
        <f>'1A'!J29</f>
        <v>0</v>
      </c>
      <c r="F2" s="1777"/>
      <c r="G2" s="1767">
        <f>'1A'!G31</f>
        <v>0</v>
      </c>
      <c r="H2" s="1767" t="s">
        <v>1361</v>
      </c>
      <c r="I2" s="1777"/>
      <c r="J2" s="1777"/>
      <c r="K2" s="1777"/>
      <c r="L2" s="1777"/>
      <c r="M2" s="1767">
        <f>'1B'!L21</f>
        <v>0</v>
      </c>
      <c r="N2" s="1767">
        <f>'1B'!L8+'1B'!L9</f>
        <v>0</v>
      </c>
      <c r="O2" s="1767">
        <f>'1B'!L10+'1B'!L11</f>
        <v>0</v>
      </c>
      <c r="P2" s="1767">
        <f>'1B'!L12+'1B'!L13</f>
        <v>0</v>
      </c>
      <c r="Q2" s="1767">
        <f>'1B'!L14+'1B'!L15</f>
        <v>0</v>
      </c>
      <c r="R2" s="1767">
        <f>'1B'!L16+'1B'!L17</f>
        <v>0</v>
      </c>
      <c r="S2" s="1767">
        <f>'1B'!L20</f>
        <v>0</v>
      </c>
      <c r="T2" s="1767">
        <f>'1B'!L19</f>
        <v>0</v>
      </c>
      <c r="U2" s="1767">
        <f>'1B'!E21+'1B'!F21</f>
        <v>0</v>
      </c>
      <c r="V2" s="1767">
        <f>'1B'!G21</f>
        <v>0</v>
      </c>
      <c r="W2" s="1767">
        <f>'1B'!H21</f>
        <v>0</v>
      </c>
      <c r="X2" s="1767">
        <f>'1B'!I21</f>
        <v>0</v>
      </c>
      <c r="Y2" s="1767">
        <f>'1B'!J21</f>
        <v>0</v>
      </c>
      <c r="Z2" s="1767">
        <f>'1B'!K21</f>
        <v>0</v>
      </c>
      <c r="AA2" s="1767">
        <f>'1B'!D21</f>
        <v>0</v>
      </c>
      <c r="AB2" s="1767">
        <f>'1B'!E24+'1B'!F24</f>
        <v>0</v>
      </c>
      <c r="AC2" s="1767">
        <f>'1B'!G24</f>
        <v>0</v>
      </c>
      <c r="AD2" s="1767">
        <f>'1B'!H24</f>
        <v>0</v>
      </c>
      <c r="AE2" s="1767">
        <f>'1B'!I24</f>
        <v>0</v>
      </c>
      <c r="AF2" s="1767">
        <f>'1B'!J24</f>
        <v>0</v>
      </c>
      <c r="AG2" s="1767">
        <f>'1B'!K24</f>
        <v>0</v>
      </c>
      <c r="AH2" s="1767">
        <f>'1B'!D24</f>
        <v>0</v>
      </c>
      <c r="AI2" s="1766">
        <f>'2B'!K34</f>
        <v>0</v>
      </c>
      <c r="AJ2" s="1766">
        <f>'2B'!N34</f>
        <v>0</v>
      </c>
      <c r="AK2" s="1767" t="e">
        <f>#REF!</f>
        <v>#REF!</v>
      </c>
      <c r="AL2" s="1767" t="e">
        <f>#REF!</f>
        <v>#REF!</v>
      </c>
      <c r="AM2" s="1767" t="e">
        <f>#REF!</f>
        <v>#REF!</v>
      </c>
      <c r="AN2" s="1767" t="e">
        <f>#REF!</f>
        <v>#REF!</v>
      </c>
      <c r="AO2" s="1767" t="e">
        <f>#REF!</f>
        <v>#REF!</v>
      </c>
      <c r="AP2" s="1767" t="e">
        <f>#REF!</f>
        <v>#REF!</v>
      </c>
      <c r="AQ2" s="1767" t="e">
        <f>#REF!</f>
        <v>#REF!</v>
      </c>
      <c r="AR2" s="1767" t="e">
        <f>#REF!</f>
        <v>#REF!</v>
      </c>
      <c r="AS2" s="1777"/>
      <c r="AT2" s="1767">
        <f>'5'!F55</f>
        <v>0</v>
      </c>
      <c r="AU2" s="1767">
        <f>'5'!F66</f>
        <v>0</v>
      </c>
      <c r="AV2" s="1767">
        <f>'5'!F67</f>
        <v>0</v>
      </c>
      <c r="AW2" s="1782">
        <f>'6A'!J20</f>
        <v>0</v>
      </c>
      <c r="AX2" s="1782">
        <f>'6A'!K20</f>
        <v>0</v>
      </c>
      <c r="AY2" s="1782">
        <f>'6A'!J34</f>
        <v>0</v>
      </c>
      <c r="AZ2" s="1782">
        <f>'6A'!J35</f>
        <v>0</v>
      </c>
      <c r="BA2" s="1777"/>
      <c r="BB2" s="1777"/>
      <c r="BC2" s="1782">
        <f>'6A'!J45</f>
        <v>0</v>
      </c>
      <c r="BD2" s="1782">
        <f>'6A'!K45</f>
        <v>0</v>
      </c>
      <c r="BE2" s="1782">
        <f>'6A'!J56</f>
        <v>0</v>
      </c>
      <c r="BF2" s="1782">
        <f>'6A'!J57</f>
        <v>0</v>
      </c>
      <c r="BG2" s="1777"/>
      <c r="BH2" s="1777"/>
      <c r="BI2" s="1782">
        <f>'6A'!J88</f>
        <v>0</v>
      </c>
      <c r="BJ2" s="1782">
        <f>'6A'!K88</f>
        <v>0</v>
      </c>
      <c r="BK2" s="1782">
        <f>'6A'!J89</f>
        <v>0</v>
      </c>
      <c r="BL2" s="1782">
        <f>'6A'!K89</f>
        <v>0</v>
      </c>
      <c r="BM2" s="1782">
        <f>'6A'!J118</f>
        <v>0</v>
      </c>
      <c r="BN2" s="1782">
        <f>'6A'!K118</f>
        <v>0</v>
      </c>
      <c r="BO2" s="1777"/>
      <c r="BP2" s="1767">
        <f>'11A NA'!N162</f>
        <v>0</v>
      </c>
      <c r="BQ2" s="1767">
        <f>'11B NA'!N153</f>
        <v>0</v>
      </c>
      <c r="BR2" s="1775" t="str">
        <f>IF((BP2+BQ2)=0,"n/a",'6D NA'!G40)</f>
        <v>n/a</v>
      </c>
      <c r="BS2" s="1775" t="str">
        <f>IF('7A'!F20=0,"n/a","YES")</f>
        <v>n/a</v>
      </c>
      <c r="BT2" s="1777"/>
      <c r="BU2" s="1772">
        <f>'7A'!F33</f>
        <v>0</v>
      </c>
      <c r="BV2" s="1777"/>
      <c r="BW2" s="1772">
        <f>'7A'!F35</f>
        <v>0</v>
      </c>
      <c r="BX2" s="1772">
        <f>'7A'!F43</f>
        <v>0</v>
      </c>
      <c r="BY2" s="1772">
        <f>'7A'!E29+'7A'!E41</f>
        <v>0</v>
      </c>
      <c r="BZ2" s="1772">
        <f>'7A'!F29+'7A'!F41</f>
        <v>0</v>
      </c>
      <c r="CA2" s="1777"/>
      <c r="CB2" s="1783">
        <f>'8B'!H28</f>
        <v>0</v>
      </c>
      <c r="CC2" s="1784">
        <f>'8B'!H18</f>
        <v>0</v>
      </c>
      <c r="CD2" s="1784">
        <f>'8B'!H36</f>
        <v>0</v>
      </c>
      <c r="CE2" s="1783">
        <f>'8E'!J42</f>
        <v>0</v>
      </c>
      <c r="CF2" s="1784">
        <f>'8E'!J46</f>
        <v>0</v>
      </c>
      <c r="CG2" s="1784">
        <f>'8E'!J47</f>
        <v>0</v>
      </c>
      <c r="CH2" s="1784">
        <f>'8E'!J67</f>
        <v>0</v>
      </c>
      <c r="CI2" s="1784">
        <f>'8E'!J69</f>
        <v>0</v>
      </c>
      <c r="CJ2" s="1784">
        <f>'8E'!J70</f>
        <v>0</v>
      </c>
      <c r="CK2" s="1784">
        <f>'8E'!K70</f>
        <v>0</v>
      </c>
      <c r="CL2" s="1784">
        <f>'8E'!J73</f>
        <v>0</v>
      </c>
      <c r="CM2" s="1767" t="str">
        <f>'8E'!J86</f>
        <v xml:space="preserve">$0 </v>
      </c>
      <c r="CN2" s="1784">
        <f>'8E'!J97</f>
        <v>0</v>
      </c>
      <c r="CO2" s="1784">
        <f>'8E'!K97</f>
        <v>0</v>
      </c>
      <c r="CP2" s="1784">
        <f>'8E'!L97</f>
        <v>0</v>
      </c>
      <c r="CQ2" s="1767" t="str">
        <f>IF('8D'!K43=0,"N","Y")</f>
        <v>N</v>
      </c>
    </row>
    <row r="3" spans="1:95">
      <c r="A3" s="1767"/>
      <c r="B3" s="1767"/>
      <c r="C3" s="1767"/>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c r="AL3" s="1767"/>
      <c r="AM3" s="1767"/>
      <c r="AN3" s="1767"/>
      <c r="AO3" s="1767"/>
      <c r="AP3" s="1767"/>
      <c r="AQ3" s="1767"/>
      <c r="AR3" s="1767"/>
      <c r="AS3" s="1767"/>
      <c r="AT3" s="1767"/>
      <c r="AU3" s="1767"/>
      <c r="AV3" s="1767"/>
      <c r="AW3" s="1767"/>
      <c r="AX3" s="1767"/>
      <c r="AY3" s="1767"/>
      <c r="AZ3" s="1767"/>
      <c r="BA3" s="1767"/>
      <c r="BB3" s="1767"/>
      <c r="BC3" s="1767"/>
      <c r="BD3" s="1767"/>
      <c r="BE3" s="1767"/>
      <c r="BF3" s="1767"/>
      <c r="BG3" s="1767"/>
      <c r="BH3" s="1767"/>
      <c r="BI3" s="1767"/>
      <c r="BJ3" s="1767"/>
      <c r="BK3" s="1767"/>
      <c r="BL3" s="1767"/>
      <c r="BM3" s="1767"/>
      <c r="BN3" s="1767"/>
      <c r="BO3" s="1767"/>
      <c r="BP3" s="1767"/>
      <c r="BR3" s="1767"/>
      <c r="BT3" s="1767"/>
      <c r="BU3" s="1767"/>
      <c r="BV3" s="1767"/>
      <c r="BW3" s="1767"/>
      <c r="BX3" s="1767"/>
      <c r="BY3" s="1767"/>
      <c r="BZ3" s="1767"/>
      <c r="CA3" s="1767"/>
      <c r="CB3" s="1767"/>
      <c r="CC3" s="1767"/>
      <c r="CD3" s="1767"/>
      <c r="CE3" s="1767"/>
      <c r="CF3" s="1767"/>
      <c r="CG3" s="1767"/>
      <c r="CH3" s="1767"/>
      <c r="CI3" s="1767"/>
      <c r="CJ3" s="1767"/>
      <c r="CK3" s="1767"/>
      <c r="CL3" s="1767"/>
      <c r="CM3" s="1767"/>
      <c r="CN3" s="1767"/>
      <c r="CO3" s="1767"/>
      <c r="CP3" s="1767"/>
      <c r="CQ3" s="1767"/>
    </row>
  </sheetData>
  <sheetProtection sheet="1" objects="1" scenarios="1"/>
  <customSheetViews>
    <customSheetView guid="{1A40067C-0AC1-4C99-AB38-50E48336F373}" state="hidden">
      <selection activeCell="C2" sqref="C2"/>
      <pageMargins left="0.7" right="0.7" top="0.75" bottom="0.75" header="0.3" footer="0.3"/>
    </customSheetView>
  </customSheetView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292"/>
  <sheetViews>
    <sheetView topLeftCell="A70" workbookViewId="0">
      <selection activeCell="E116" sqref="D116:E116"/>
    </sheetView>
  </sheetViews>
  <sheetFormatPr defaultRowHeight="14.5"/>
  <cols>
    <col min="1" max="1" width="34" bestFit="1" customWidth="1"/>
    <col min="2" max="2" width="61.453125" customWidth="1"/>
    <col min="5" max="5" width="41.1796875" bestFit="1" customWidth="1"/>
    <col min="6" max="6" width="63.7265625" customWidth="1"/>
  </cols>
  <sheetData>
    <row r="1" spans="1:6">
      <c r="A1" s="760">
        <v>0.04</v>
      </c>
      <c r="B1" s="761"/>
      <c r="C1" s="762"/>
      <c r="D1" s="762"/>
      <c r="E1" s="758">
        <v>0.09</v>
      </c>
      <c r="F1" s="759"/>
    </row>
    <row r="2" spans="1:6">
      <c r="A2" s="753" t="s">
        <v>748</v>
      </c>
      <c r="B2" s="752" t="s">
        <v>621</v>
      </c>
      <c r="C2" s="762"/>
      <c r="D2" s="762"/>
      <c r="E2" s="764" t="s">
        <v>823</v>
      </c>
      <c r="F2" s="765" t="s">
        <v>577</v>
      </c>
    </row>
    <row r="3" spans="1:6">
      <c r="A3" s="752" t="s">
        <v>1084</v>
      </c>
      <c r="B3" s="752" t="s">
        <v>749</v>
      </c>
      <c r="C3" s="762"/>
      <c r="D3" s="762"/>
      <c r="E3" s="765" t="s">
        <v>824</v>
      </c>
      <c r="F3" s="765" t="s">
        <v>825</v>
      </c>
    </row>
    <row r="4" spans="1:6">
      <c r="B4" s="752" t="s">
        <v>750</v>
      </c>
      <c r="C4" s="762"/>
      <c r="D4" s="762"/>
      <c r="E4" s="763"/>
      <c r="F4" s="765" t="s">
        <v>826</v>
      </c>
    </row>
    <row r="5" spans="1:6">
      <c r="B5" s="752" t="s">
        <v>751</v>
      </c>
      <c r="C5" s="762"/>
      <c r="D5" s="762"/>
      <c r="E5" s="763"/>
      <c r="F5" s="765" t="s">
        <v>827</v>
      </c>
    </row>
    <row r="6" spans="1:6">
      <c r="B6" s="752" t="s">
        <v>752</v>
      </c>
      <c r="C6" s="762"/>
      <c r="D6" s="762"/>
      <c r="E6" s="764"/>
      <c r="F6" s="765" t="s">
        <v>828</v>
      </c>
    </row>
    <row r="7" spans="1:6">
      <c r="B7" s="752" t="s">
        <v>753</v>
      </c>
      <c r="C7" s="762"/>
      <c r="D7" s="762"/>
      <c r="E7" s="764"/>
      <c r="F7" s="765" t="s">
        <v>829</v>
      </c>
    </row>
    <row r="8" spans="1:6">
      <c r="B8" s="752" t="s">
        <v>754</v>
      </c>
      <c r="C8" s="762"/>
      <c r="D8" s="762"/>
      <c r="E8" s="764"/>
      <c r="F8" s="765" t="s">
        <v>830</v>
      </c>
    </row>
    <row r="9" spans="1:6">
      <c r="C9" s="762"/>
      <c r="D9" s="762"/>
      <c r="E9" s="764"/>
      <c r="F9" s="765" t="s">
        <v>831</v>
      </c>
    </row>
    <row r="10" spans="1:6">
      <c r="C10" s="762"/>
      <c r="D10" s="762"/>
      <c r="E10" s="764"/>
      <c r="F10" s="765" t="s">
        <v>832</v>
      </c>
    </row>
    <row r="11" spans="1:6">
      <c r="A11" s="753" t="s">
        <v>755</v>
      </c>
      <c r="B11" s="754">
        <v>0</v>
      </c>
      <c r="C11" s="762"/>
      <c r="D11" s="762"/>
      <c r="E11" s="764"/>
      <c r="F11" s="765" t="s">
        <v>833</v>
      </c>
    </row>
    <row r="12" spans="1:6">
      <c r="A12" s="752" t="s">
        <v>1080</v>
      </c>
      <c r="B12" s="754">
        <v>0.1</v>
      </c>
      <c r="C12" s="762"/>
      <c r="D12" s="762"/>
      <c r="E12" s="764"/>
      <c r="F12" s="765" t="s">
        <v>834</v>
      </c>
    </row>
    <row r="13" spans="1:6">
      <c r="B13" s="754">
        <v>0.3</v>
      </c>
      <c r="C13" s="762"/>
      <c r="D13" s="762"/>
      <c r="E13" s="764"/>
      <c r="F13" s="765" t="s">
        <v>835</v>
      </c>
    </row>
    <row r="14" spans="1:6">
      <c r="B14" s="754">
        <v>0.5</v>
      </c>
      <c r="C14" s="762"/>
      <c r="D14" s="762"/>
      <c r="E14" s="764"/>
      <c r="F14" s="765" t="s">
        <v>836</v>
      </c>
    </row>
    <row r="15" spans="1:6">
      <c r="B15" s="754">
        <v>0.7</v>
      </c>
      <c r="C15" s="762"/>
      <c r="D15" s="762"/>
      <c r="E15" s="764"/>
      <c r="F15" s="765" t="s">
        <v>837</v>
      </c>
    </row>
    <row r="16" spans="1:6">
      <c r="B16" s="754">
        <v>0.9</v>
      </c>
      <c r="C16" s="762"/>
      <c r="D16" s="762"/>
      <c r="E16" s="764"/>
      <c r="F16" s="765" t="s">
        <v>838</v>
      </c>
    </row>
    <row r="17" spans="1:6">
      <c r="B17" s="754">
        <v>1</v>
      </c>
      <c r="C17" s="762"/>
      <c r="D17" s="762"/>
      <c r="E17" s="764"/>
      <c r="F17" s="763"/>
    </row>
    <row r="18" spans="1:6">
      <c r="C18" s="762"/>
      <c r="D18" s="762"/>
      <c r="E18" s="764" t="s">
        <v>839</v>
      </c>
      <c r="F18" s="765" t="s">
        <v>575</v>
      </c>
    </row>
    <row r="19" spans="1:6">
      <c r="A19" s="753" t="s">
        <v>1081</v>
      </c>
      <c r="B19" s="752" t="s">
        <v>579</v>
      </c>
      <c r="C19" s="762"/>
      <c r="D19" s="762"/>
      <c r="E19" s="765" t="s">
        <v>840</v>
      </c>
      <c r="F19" s="765" t="s">
        <v>841</v>
      </c>
    </row>
    <row r="20" spans="1:6">
      <c r="B20" s="755" t="s">
        <v>758</v>
      </c>
      <c r="C20" s="762"/>
      <c r="D20" s="762"/>
      <c r="E20" s="763"/>
      <c r="F20" s="765" t="s">
        <v>842</v>
      </c>
    </row>
    <row r="21" spans="1:6">
      <c r="B21" s="755" t="s">
        <v>759</v>
      </c>
      <c r="C21" s="762"/>
      <c r="D21" s="762"/>
      <c r="E21" s="763"/>
      <c r="F21" s="765" t="s">
        <v>843</v>
      </c>
    </row>
    <row r="22" spans="1:6">
      <c r="B22" s="755" t="s">
        <v>760</v>
      </c>
      <c r="C22" s="762"/>
      <c r="D22" s="762"/>
      <c r="E22" s="763"/>
      <c r="F22" s="765" t="s">
        <v>844</v>
      </c>
    </row>
    <row r="23" spans="1:6">
      <c r="B23" s="755" t="s">
        <v>761</v>
      </c>
      <c r="C23" s="762"/>
      <c r="D23" s="762"/>
      <c r="E23" s="763"/>
      <c r="F23" s="765" t="s">
        <v>845</v>
      </c>
    </row>
    <row r="24" spans="1:6">
      <c r="B24" s="755" t="s">
        <v>762</v>
      </c>
      <c r="C24" s="762"/>
      <c r="D24" s="762"/>
      <c r="E24" s="763"/>
      <c r="F24" s="765" t="s">
        <v>846</v>
      </c>
    </row>
    <row r="25" spans="1:6">
      <c r="B25" s="755" t="s">
        <v>763</v>
      </c>
      <c r="C25" s="762"/>
      <c r="D25" s="762"/>
      <c r="E25" s="763"/>
      <c r="F25" s="765" t="s">
        <v>847</v>
      </c>
    </row>
    <row r="26" spans="1:6">
      <c r="B26" s="755" t="s">
        <v>764</v>
      </c>
      <c r="C26" s="762"/>
      <c r="D26" s="762"/>
      <c r="E26" s="763"/>
      <c r="F26" s="765" t="s">
        <v>848</v>
      </c>
    </row>
    <row r="27" spans="1:6">
      <c r="B27" s="755" t="s">
        <v>765</v>
      </c>
      <c r="C27" s="762"/>
      <c r="D27" s="762"/>
      <c r="E27" s="763"/>
      <c r="F27" s="765" t="s">
        <v>849</v>
      </c>
    </row>
    <row r="28" spans="1:6">
      <c r="B28" s="755" t="s">
        <v>766</v>
      </c>
      <c r="C28" s="762"/>
      <c r="D28" s="762"/>
      <c r="E28" s="763"/>
      <c r="F28" s="765" t="s">
        <v>850</v>
      </c>
    </row>
    <row r="29" spans="1:6">
      <c r="B29" s="755" t="s">
        <v>767</v>
      </c>
      <c r="C29" s="762"/>
      <c r="D29" s="762"/>
      <c r="E29" s="763"/>
      <c r="F29" s="765" t="s">
        <v>851</v>
      </c>
    </row>
    <row r="30" spans="1:6">
      <c r="B30" s="755" t="s">
        <v>768</v>
      </c>
      <c r="C30" s="762"/>
      <c r="D30" s="762"/>
      <c r="E30" s="763"/>
      <c r="F30" s="765" t="s">
        <v>852</v>
      </c>
    </row>
    <row r="31" spans="1:6">
      <c r="B31" s="755" t="s">
        <v>769</v>
      </c>
      <c r="C31" s="762"/>
      <c r="D31" s="762"/>
      <c r="E31" s="763"/>
      <c r="F31" s="765" t="s">
        <v>853</v>
      </c>
    </row>
    <row r="32" spans="1:6">
      <c r="B32" s="755" t="s">
        <v>770</v>
      </c>
      <c r="C32" s="762"/>
      <c r="D32" s="762"/>
      <c r="E32" s="763"/>
      <c r="F32" s="765" t="s">
        <v>854</v>
      </c>
    </row>
    <row r="33" spans="1:6">
      <c r="B33" s="755" t="s">
        <v>771</v>
      </c>
      <c r="C33" s="762"/>
      <c r="D33" s="762"/>
      <c r="E33" s="763"/>
      <c r="F33" s="765" t="s">
        <v>855</v>
      </c>
    </row>
    <row r="34" spans="1:6">
      <c r="B34" s="755" t="s">
        <v>772</v>
      </c>
      <c r="C34" s="762"/>
      <c r="D34" s="762"/>
      <c r="E34" s="763"/>
      <c r="F34" s="765" t="s">
        <v>856</v>
      </c>
    </row>
    <row r="35" spans="1:6">
      <c r="B35" s="755" t="s">
        <v>773</v>
      </c>
      <c r="C35" s="762"/>
      <c r="D35" s="762"/>
      <c r="E35" s="763"/>
      <c r="F35" s="765" t="s">
        <v>857</v>
      </c>
    </row>
    <row r="36" spans="1:6">
      <c r="B36" s="755" t="s">
        <v>774</v>
      </c>
      <c r="C36" s="762"/>
      <c r="D36" s="762"/>
      <c r="E36" s="763"/>
      <c r="F36" s="765" t="s">
        <v>858</v>
      </c>
    </row>
    <row r="37" spans="1:6">
      <c r="B37" s="755" t="s">
        <v>775</v>
      </c>
      <c r="C37" s="762"/>
      <c r="D37" s="762"/>
      <c r="E37" s="763"/>
      <c r="F37" s="765" t="s">
        <v>859</v>
      </c>
    </row>
    <row r="38" spans="1:6">
      <c r="B38" s="755" t="s">
        <v>776</v>
      </c>
      <c r="C38" s="762"/>
      <c r="D38" s="762"/>
      <c r="E38" s="763"/>
      <c r="F38" s="765" t="s">
        <v>860</v>
      </c>
    </row>
    <row r="39" spans="1:6">
      <c r="B39" s="755" t="s">
        <v>777</v>
      </c>
      <c r="C39" s="762"/>
      <c r="D39" s="762"/>
    </row>
    <row r="40" spans="1:6">
      <c r="B40" s="755" t="s">
        <v>778</v>
      </c>
      <c r="C40" s="762"/>
      <c r="D40" s="762"/>
      <c r="E40" s="764" t="s">
        <v>861</v>
      </c>
      <c r="F40" s="765" t="s">
        <v>573</v>
      </c>
    </row>
    <row r="41" spans="1:6">
      <c r="B41" s="755" t="s">
        <v>779</v>
      </c>
      <c r="C41" s="762"/>
      <c r="D41" s="762"/>
      <c r="E41" s="765" t="s">
        <v>862</v>
      </c>
      <c r="F41" s="765" t="s">
        <v>863</v>
      </c>
    </row>
    <row r="42" spans="1:6">
      <c r="C42" s="762"/>
      <c r="D42" s="762"/>
      <c r="E42" s="763"/>
      <c r="F42" s="765" t="s">
        <v>864</v>
      </c>
    </row>
    <row r="43" spans="1:6">
      <c r="A43" s="755" t="s">
        <v>780</v>
      </c>
      <c r="B43" s="755" t="s">
        <v>579</v>
      </c>
      <c r="C43" s="762"/>
      <c r="D43" s="762"/>
      <c r="E43" s="763"/>
      <c r="F43" s="765" t="s">
        <v>865</v>
      </c>
    </row>
    <row r="44" spans="1:6">
      <c r="B44" s="756" t="s">
        <v>781</v>
      </c>
      <c r="C44" s="762"/>
      <c r="D44" s="762"/>
      <c r="E44" s="763"/>
      <c r="F44" s="765" t="s">
        <v>866</v>
      </c>
    </row>
    <row r="45" spans="1:6">
      <c r="B45" s="756" t="s">
        <v>782</v>
      </c>
      <c r="C45" s="762"/>
      <c r="D45" s="762"/>
      <c r="E45" s="763"/>
      <c r="F45" s="765" t="s">
        <v>867</v>
      </c>
    </row>
    <row r="46" spans="1:6">
      <c r="B46" s="756" t="s">
        <v>783</v>
      </c>
      <c r="C46" s="762"/>
      <c r="D46" s="762"/>
      <c r="E46" s="763"/>
      <c r="F46" s="765" t="s">
        <v>868</v>
      </c>
    </row>
    <row r="47" spans="1:6">
      <c r="C47" s="762"/>
      <c r="D47" s="762"/>
      <c r="E47" s="763"/>
      <c r="F47" s="765" t="s">
        <v>869</v>
      </c>
    </row>
    <row r="48" spans="1:6">
      <c r="A48" s="755" t="s">
        <v>784</v>
      </c>
      <c r="B48" s="755" t="s">
        <v>579</v>
      </c>
      <c r="C48" s="762"/>
      <c r="D48" s="762"/>
      <c r="E48" s="763"/>
      <c r="F48" s="765" t="s">
        <v>870</v>
      </c>
    </row>
    <row r="49" spans="1:6">
      <c r="B49" s="756" t="s">
        <v>785</v>
      </c>
      <c r="C49" s="762"/>
      <c r="D49" s="762"/>
      <c r="F49" s="765" t="s">
        <v>871</v>
      </c>
    </row>
    <row r="50" spans="1:6">
      <c r="B50" s="756" t="s">
        <v>786</v>
      </c>
      <c r="C50" s="762"/>
      <c r="D50" s="762"/>
      <c r="F50" s="765" t="s">
        <v>872</v>
      </c>
    </row>
    <row r="51" spans="1:6">
      <c r="B51" s="756" t="s">
        <v>787</v>
      </c>
      <c r="C51" s="762"/>
      <c r="D51" s="762"/>
      <c r="F51" s="765" t="s">
        <v>873</v>
      </c>
    </row>
    <row r="52" spans="1:6">
      <c r="C52" s="762"/>
      <c r="D52" s="762"/>
      <c r="F52" s="765" t="s">
        <v>874</v>
      </c>
    </row>
    <row r="53" spans="1:6">
      <c r="A53" s="752" t="s">
        <v>788</v>
      </c>
      <c r="B53" s="752" t="s">
        <v>579</v>
      </c>
      <c r="C53" s="762"/>
      <c r="D53" s="762"/>
      <c r="F53" s="765" t="s">
        <v>875</v>
      </c>
    </row>
    <row r="54" spans="1:6">
      <c r="A54" s="752" t="s">
        <v>789</v>
      </c>
      <c r="B54" s="752" t="s">
        <v>790</v>
      </c>
      <c r="C54" s="762"/>
      <c r="D54" s="762"/>
      <c r="F54" s="765" t="s">
        <v>876</v>
      </c>
    </row>
    <row r="55" spans="1:6">
      <c r="C55" s="762"/>
      <c r="D55" s="762"/>
      <c r="F55" s="765" t="s">
        <v>877</v>
      </c>
    </row>
    <row r="56" spans="1:6">
      <c r="C56" s="762"/>
      <c r="D56" s="762"/>
      <c r="F56" s="765" t="s">
        <v>878</v>
      </c>
    </row>
    <row r="57" spans="1:6">
      <c r="C57" s="762"/>
      <c r="D57" s="762"/>
      <c r="F57" s="765" t="s">
        <v>879</v>
      </c>
    </row>
    <row r="58" spans="1:6">
      <c r="A58" s="755" t="s">
        <v>791</v>
      </c>
      <c r="B58" s="755" t="s">
        <v>579</v>
      </c>
      <c r="C58" s="762"/>
      <c r="D58" s="762"/>
      <c r="F58" s="765" t="s">
        <v>880</v>
      </c>
    </row>
    <row r="59" spans="1:6">
      <c r="A59" s="755" t="s">
        <v>792</v>
      </c>
      <c r="B59" s="755" t="s">
        <v>793</v>
      </c>
      <c r="C59" s="762"/>
      <c r="D59" s="762"/>
      <c r="F59" s="765" t="s">
        <v>881</v>
      </c>
    </row>
    <row r="60" spans="1:6">
      <c r="B60" s="755" t="s">
        <v>794</v>
      </c>
      <c r="C60" s="762"/>
      <c r="D60" s="762"/>
      <c r="F60" s="765" t="s">
        <v>882</v>
      </c>
    </row>
    <row r="61" spans="1:6">
      <c r="B61" s="755" t="s">
        <v>795</v>
      </c>
      <c r="C61" s="762"/>
      <c r="D61" s="762"/>
      <c r="F61" s="765" t="s">
        <v>883</v>
      </c>
    </row>
    <row r="62" spans="1:6">
      <c r="B62" s="755" t="s">
        <v>796</v>
      </c>
      <c r="C62" s="762"/>
      <c r="D62" s="762"/>
      <c r="F62" s="765" t="s">
        <v>884</v>
      </c>
    </row>
    <row r="63" spans="1:6">
      <c r="C63" s="762"/>
      <c r="D63" s="762"/>
      <c r="F63" s="765" t="s">
        <v>885</v>
      </c>
    </row>
    <row r="64" spans="1:6">
      <c r="C64" s="762"/>
      <c r="D64" s="762"/>
      <c r="F64" s="765" t="s">
        <v>886</v>
      </c>
    </row>
    <row r="65" spans="1:6">
      <c r="A65" s="752" t="s">
        <v>797</v>
      </c>
      <c r="B65" s="752" t="s">
        <v>579</v>
      </c>
      <c r="C65" s="762"/>
      <c r="D65" s="762"/>
      <c r="E65" s="763"/>
      <c r="F65" s="765" t="s">
        <v>887</v>
      </c>
    </row>
    <row r="66" spans="1:6">
      <c r="A66" s="752" t="s">
        <v>798</v>
      </c>
      <c r="B66" s="752" t="s">
        <v>799</v>
      </c>
      <c r="C66" s="762"/>
      <c r="D66" s="762"/>
      <c r="E66" s="763"/>
      <c r="F66" s="765" t="s">
        <v>888</v>
      </c>
    </row>
    <row r="67" spans="1:6">
      <c r="B67" s="752" t="s">
        <v>800</v>
      </c>
      <c r="C67" s="762"/>
      <c r="D67" s="762"/>
      <c r="E67" s="763"/>
      <c r="F67" s="765" t="s">
        <v>889</v>
      </c>
    </row>
    <row r="68" spans="1:6">
      <c r="B68" s="752" t="s">
        <v>801</v>
      </c>
      <c r="C68" s="762"/>
      <c r="D68" s="762"/>
    </row>
    <row r="69" spans="1:6">
      <c r="C69" s="762"/>
      <c r="D69" s="762"/>
      <c r="E69" s="764" t="s">
        <v>890</v>
      </c>
      <c r="F69" s="765" t="s">
        <v>575</v>
      </c>
    </row>
    <row r="70" spans="1:6">
      <c r="A70" s="752" t="s">
        <v>802</v>
      </c>
      <c r="B70" s="752" t="s">
        <v>579</v>
      </c>
      <c r="C70" s="762"/>
      <c r="D70" s="762"/>
      <c r="E70" s="765" t="s">
        <v>891</v>
      </c>
      <c r="F70" s="765" t="s">
        <v>892</v>
      </c>
    </row>
    <row r="71" spans="1:6">
      <c r="A71" s="752" t="s">
        <v>803</v>
      </c>
      <c r="B71" s="752" t="s">
        <v>804</v>
      </c>
      <c r="C71" s="762"/>
      <c r="D71" s="762"/>
      <c r="E71" s="763"/>
      <c r="F71" s="765" t="s">
        <v>893</v>
      </c>
    </row>
    <row r="72" spans="1:6">
      <c r="B72" s="752" t="s">
        <v>805</v>
      </c>
      <c r="C72" s="762"/>
      <c r="D72" s="762"/>
      <c r="E72" s="763"/>
      <c r="F72" s="765" t="s">
        <v>894</v>
      </c>
    </row>
    <row r="73" spans="1:6">
      <c r="B73" s="752" t="s">
        <v>806</v>
      </c>
      <c r="C73" s="762"/>
      <c r="D73" s="762"/>
      <c r="E73" s="763"/>
      <c r="F73" s="765" t="s">
        <v>895</v>
      </c>
    </row>
    <row r="74" spans="1:6">
      <c r="B74" s="752" t="s">
        <v>807</v>
      </c>
      <c r="C74" s="762"/>
      <c r="D74" s="762"/>
      <c r="E74" s="763"/>
      <c r="F74" s="765" t="s">
        <v>896</v>
      </c>
    </row>
    <row r="75" spans="1:6">
      <c r="B75" s="752" t="s">
        <v>808</v>
      </c>
      <c r="C75" s="762"/>
      <c r="D75" s="762"/>
      <c r="E75" s="763"/>
      <c r="F75" s="765" t="s">
        <v>897</v>
      </c>
    </row>
    <row r="76" spans="1:6">
      <c r="B76" s="752" t="s">
        <v>809</v>
      </c>
      <c r="C76" s="762"/>
      <c r="D76" s="762"/>
      <c r="E76" s="763"/>
      <c r="F76" s="765" t="s">
        <v>898</v>
      </c>
    </row>
    <row r="77" spans="1:6">
      <c r="B77" s="752" t="s">
        <v>810</v>
      </c>
      <c r="C77" s="762"/>
      <c r="D77" s="762"/>
      <c r="E77" s="763"/>
      <c r="F77" s="765" t="s">
        <v>899</v>
      </c>
    </row>
    <row r="78" spans="1:6">
      <c r="C78" s="762"/>
      <c r="D78" s="762"/>
      <c r="E78" s="763"/>
      <c r="F78" s="765" t="s">
        <v>900</v>
      </c>
    </row>
    <row r="79" spans="1:6">
      <c r="C79" s="762"/>
      <c r="D79" s="762"/>
      <c r="E79" s="763"/>
      <c r="F79" s="765" t="s">
        <v>901</v>
      </c>
    </row>
    <row r="80" spans="1:6">
      <c r="A80" s="752"/>
      <c r="B80" s="752"/>
      <c r="C80" s="762"/>
      <c r="D80" s="762"/>
      <c r="E80" s="763"/>
      <c r="F80" s="765" t="s">
        <v>902</v>
      </c>
    </row>
    <row r="81" spans="1:6">
      <c r="B81" s="752"/>
      <c r="C81" s="762"/>
      <c r="D81" s="762"/>
      <c r="E81" s="763"/>
      <c r="F81" s="765" t="s">
        <v>903</v>
      </c>
    </row>
    <row r="82" spans="1:6">
      <c r="B82" s="752"/>
      <c r="C82" s="762"/>
      <c r="D82" s="762"/>
      <c r="E82" s="763"/>
      <c r="F82" s="765" t="s">
        <v>904</v>
      </c>
    </row>
    <row r="83" spans="1:6">
      <c r="B83" s="752"/>
      <c r="C83" s="762"/>
      <c r="D83" s="762"/>
      <c r="E83" s="763"/>
      <c r="F83" s="765" t="s">
        <v>905</v>
      </c>
    </row>
    <row r="84" spans="1:6">
      <c r="B84" s="752"/>
      <c r="C84" s="762"/>
      <c r="D84" s="762"/>
      <c r="E84" s="763"/>
      <c r="F84" s="765" t="s">
        <v>906</v>
      </c>
    </row>
    <row r="85" spans="1:6">
      <c r="B85" s="752"/>
      <c r="C85" s="762"/>
      <c r="D85" s="762"/>
      <c r="E85" s="763"/>
      <c r="F85" s="765" t="s">
        <v>907</v>
      </c>
    </row>
    <row r="86" spans="1:6">
      <c r="C86" s="762"/>
      <c r="D86" s="762"/>
      <c r="E86" s="763"/>
      <c r="F86" s="765" t="s">
        <v>908</v>
      </c>
    </row>
    <row r="87" spans="1:6">
      <c r="C87" s="762"/>
      <c r="D87" s="762"/>
      <c r="E87" s="763"/>
      <c r="F87" s="765" t="s">
        <v>909</v>
      </c>
    </row>
    <row r="88" spans="1:6">
      <c r="A88" s="752" t="s">
        <v>812</v>
      </c>
      <c r="B88" s="752" t="s">
        <v>579</v>
      </c>
      <c r="C88" s="762"/>
      <c r="D88" s="762"/>
      <c r="E88" s="763"/>
      <c r="F88" s="765" t="s">
        <v>910</v>
      </c>
    </row>
    <row r="89" spans="1:6">
      <c r="A89" s="752" t="s">
        <v>813</v>
      </c>
      <c r="B89" s="753" t="s">
        <v>814</v>
      </c>
      <c r="C89" s="762"/>
      <c r="D89" s="762"/>
      <c r="E89" s="763"/>
      <c r="F89" s="765" t="s">
        <v>911</v>
      </c>
    </row>
    <row r="90" spans="1:6">
      <c r="B90" s="753" t="s">
        <v>815</v>
      </c>
      <c r="C90" s="762"/>
      <c r="D90" s="762"/>
    </row>
    <row r="91" spans="1:6">
      <c r="B91" s="753" t="s">
        <v>816</v>
      </c>
      <c r="C91" s="762"/>
      <c r="D91" s="762"/>
      <c r="E91" s="764" t="s">
        <v>755</v>
      </c>
      <c r="F91" s="766">
        <v>0</v>
      </c>
    </row>
    <row r="92" spans="1:6">
      <c r="B92" s="753" t="s">
        <v>817</v>
      </c>
      <c r="C92" s="762"/>
      <c r="D92" s="762"/>
      <c r="E92" s="765" t="s">
        <v>756</v>
      </c>
      <c r="F92" s="766">
        <v>0.1</v>
      </c>
    </row>
    <row r="93" spans="1:6">
      <c r="C93" s="762"/>
      <c r="D93" s="762"/>
      <c r="E93" s="763"/>
      <c r="F93" s="766">
        <v>0.2</v>
      </c>
    </row>
    <row r="94" spans="1:6">
      <c r="C94" s="762"/>
      <c r="D94" s="762"/>
      <c r="E94" s="763"/>
      <c r="F94" s="766">
        <v>0.25</v>
      </c>
    </row>
    <row r="95" spans="1:6">
      <c r="A95" s="755"/>
      <c r="B95" s="752"/>
      <c r="C95" s="762"/>
      <c r="D95" s="762"/>
      <c r="E95" s="763"/>
      <c r="F95" s="766">
        <v>0.3</v>
      </c>
    </row>
    <row r="96" spans="1:6">
      <c r="A96" s="755"/>
      <c r="B96" s="755"/>
      <c r="C96" s="762"/>
      <c r="D96" s="762"/>
      <c r="E96" s="763"/>
      <c r="F96" s="766">
        <v>0.4</v>
      </c>
    </row>
    <row r="97" spans="1:6">
      <c r="B97" s="755"/>
      <c r="C97" s="762"/>
      <c r="D97" s="762"/>
      <c r="E97" s="763"/>
      <c r="F97" s="766">
        <v>0.5</v>
      </c>
    </row>
    <row r="98" spans="1:6">
      <c r="B98" s="755"/>
      <c r="C98" s="762"/>
      <c r="D98" s="762"/>
      <c r="E98" s="763"/>
      <c r="F98" s="766">
        <v>0.6</v>
      </c>
    </row>
    <row r="99" spans="1:6">
      <c r="C99" s="762"/>
      <c r="D99" s="762"/>
      <c r="E99" s="763"/>
      <c r="F99" s="766">
        <v>0.75</v>
      </c>
    </row>
    <row r="100" spans="1:6">
      <c r="A100" t="s">
        <v>820</v>
      </c>
      <c r="C100" s="762"/>
      <c r="D100" s="762"/>
      <c r="E100" s="763"/>
      <c r="F100" s="766">
        <v>1</v>
      </c>
    </row>
    <row r="101" spans="1:6">
      <c r="A101" s="755" t="s">
        <v>1082</v>
      </c>
      <c r="B101" s="752" t="s">
        <v>579</v>
      </c>
      <c r="C101" s="762"/>
      <c r="D101" s="762"/>
    </row>
    <row r="102" spans="1:6">
      <c r="B102" s="755" t="s">
        <v>821</v>
      </c>
      <c r="C102" s="762"/>
      <c r="D102" s="762"/>
      <c r="E102" s="764" t="s">
        <v>757</v>
      </c>
      <c r="F102" s="765" t="s">
        <v>579</v>
      </c>
    </row>
    <row r="103" spans="1:6">
      <c r="B103" s="755" t="s">
        <v>822</v>
      </c>
      <c r="C103" s="762"/>
      <c r="D103" s="762"/>
      <c r="E103" s="763"/>
      <c r="F103" s="767" t="s">
        <v>912</v>
      </c>
    </row>
    <row r="104" spans="1:6">
      <c r="C104" s="762"/>
      <c r="D104" s="762"/>
      <c r="E104" s="763"/>
      <c r="F104" s="767" t="s">
        <v>913</v>
      </c>
    </row>
    <row r="105" spans="1:6">
      <c r="C105" s="762"/>
      <c r="D105" s="762"/>
      <c r="E105" s="763"/>
      <c r="F105" s="767" t="s">
        <v>914</v>
      </c>
    </row>
    <row r="106" spans="1:6">
      <c r="A106" s="752"/>
      <c r="B106" s="757"/>
      <c r="C106" s="762"/>
      <c r="D106" s="762"/>
      <c r="E106" s="763"/>
      <c r="F106" s="767" t="s">
        <v>915</v>
      </c>
    </row>
    <row r="107" spans="1:6">
      <c r="B107" s="757"/>
      <c r="C107" s="762"/>
      <c r="D107" s="762"/>
      <c r="E107" s="763"/>
      <c r="F107" s="767" t="s">
        <v>916</v>
      </c>
    </row>
    <row r="108" spans="1:6">
      <c r="C108" s="762"/>
      <c r="D108" s="762"/>
      <c r="E108" s="763"/>
      <c r="F108" s="767" t="s">
        <v>917</v>
      </c>
    </row>
    <row r="109" spans="1:6">
      <c r="A109" s="752"/>
      <c r="B109" s="757"/>
      <c r="C109" s="762"/>
      <c r="D109" s="762"/>
      <c r="E109" s="763"/>
      <c r="F109" s="767" t="s">
        <v>918</v>
      </c>
    </row>
    <row r="110" spans="1:6">
      <c r="B110" s="757"/>
      <c r="C110" s="762"/>
      <c r="D110" s="762"/>
      <c r="E110" s="763"/>
      <c r="F110" s="767" t="s">
        <v>919</v>
      </c>
    </row>
    <row r="111" spans="1:6">
      <c r="B111" s="757"/>
      <c r="C111" s="762"/>
      <c r="D111" s="762"/>
      <c r="E111" s="763"/>
      <c r="F111" s="767" t="s">
        <v>920</v>
      </c>
    </row>
    <row r="112" spans="1:6">
      <c r="B112" s="757"/>
      <c r="C112" s="762"/>
      <c r="D112" s="762"/>
      <c r="E112" s="763"/>
      <c r="F112" s="767" t="s">
        <v>921</v>
      </c>
    </row>
    <row r="113" spans="1:6">
      <c r="B113" s="757"/>
      <c r="C113" s="762"/>
      <c r="D113" s="762"/>
      <c r="E113" s="763"/>
      <c r="F113" s="767" t="s">
        <v>922</v>
      </c>
    </row>
    <row r="114" spans="1:6">
      <c r="C114" s="762"/>
      <c r="D114" s="762"/>
      <c r="E114" s="763"/>
      <c r="F114" s="767" t="s">
        <v>923</v>
      </c>
    </row>
    <row r="115" spans="1:6">
      <c r="A115" s="752"/>
      <c r="B115" s="757"/>
      <c r="C115" s="762"/>
      <c r="D115" s="762"/>
      <c r="E115" s="763"/>
      <c r="F115" s="767" t="s">
        <v>924</v>
      </c>
    </row>
    <row r="116" spans="1:6">
      <c r="B116" s="757"/>
      <c r="C116" s="762"/>
      <c r="D116" s="762"/>
      <c r="E116" s="763"/>
      <c r="F116" s="767" t="s">
        <v>925</v>
      </c>
    </row>
    <row r="117" spans="1:6">
      <c r="B117" s="757"/>
      <c r="C117" s="762"/>
      <c r="D117" s="762"/>
      <c r="E117" s="763"/>
      <c r="F117" s="767" t="s">
        <v>926</v>
      </c>
    </row>
    <row r="118" spans="1:6">
      <c r="B118" s="757"/>
      <c r="C118" s="762"/>
      <c r="D118" s="762"/>
      <c r="E118" s="763"/>
      <c r="F118" s="767" t="s">
        <v>927</v>
      </c>
    </row>
    <row r="119" spans="1:6">
      <c r="B119" s="757"/>
      <c r="C119" s="762"/>
      <c r="D119" s="762"/>
      <c r="E119" s="763"/>
      <c r="F119" s="767" t="s">
        <v>928</v>
      </c>
    </row>
    <row r="120" spans="1:6">
      <c r="B120" s="757"/>
      <c r="C120" s="762"/>
      <c r="D120" s="762"/>
      <c r="E120" s="763"/>
      <c r="F120" s="767" t="s">
        <v>929</v>
      </c>
    </row>
    <row r="121" spans="1:6">
      <c r="A121" s="752"/>
      <c r="C121" s="762"/>
      <c r="D121" s="762"/>
      <c r="E121" s="763"/>
      <c r="F121" s="767" t="s">
        <v>930</v>
      </c>
    </row>
    <row r="122" spans="1:6">
      <c r="C122" s="762"/>
      <c r="D122" s="762"/>
      <c r="E122" s="763"/>
      <c r="F122" s="767" t="s">
        <v>931</v>
      </c>
    </row>
    <row r="123" spans="1:6">
      <c r="C123" s="762"/>
      <c r="D123" s="762"/>
      <c r="E123" s="763"/>
      <c r="F123" s="767" t="s">
        <v>932</v>
      </c>
    </row>
    <row r="124" spans="1:6">
      <c r="C124" s="762"/>
      <c r="D124" s="762"/>
      <c r="E124" s="763"/>
      <c r="F124" s="767" t="s">
        <v>711</v>
      </c>
    </row>
    <row r="125" spans="1:6">
      <c r="C125" s="762"/>
      <c r="D125" s="762"/>
    </row>
    <row r="126" spans="1:6">
      <c r="C126" s="762"/>
      <c r="D126" s="762"/>
      <c r="E126" s="767" t="s">
        <v>933</v>
      </c>
      <c r="F126" s="767" t="s">
        <v>579</v>
      </c>
    </row>
    <row r="127" spans="1:6">
      <c r="C127" s="762"/>
      <c r="D127" s="762"/>
      <c r="E127" s="767"/>
      <c r="F127" s="768" t="s">
        <v>712</v>
      </c>
    </row>
    <row r="128" spans="1:6">
      <c r="C128" s="762"/>
      <c r="D128" s="762"/>
      <c r="E128" s="767"/>
      <c r="F128" s="768"/>
    </row>
    <row r="129" spans="3:6">
      <c r="C129" s="762"/>
      <c r="D129" s="762"/>
      <c r="E129" s="767"/>
      <c r="F129" s="767"/>
    </row>
    <row r="130" spans="3:6">
      <c r="C130" s="762"/>
      <c r="D130" s="762"/>
      <c r="E130" s="767" t="s">
        <v>934</v>
      </c>
      <c r="F130" s="767" t="s">
        <v>579</v>
      </c>
    </row>
    <row r="131" spans="3:6">
      <c r="C131" s="762"/>
      <c r="D131" s="762"/>
      <c r="E131" s="767"/>
      <c r="F131" s="767" t="s">
        <v>935</v>
      </c>
    </row>
    <row r="132" spans="3:6">
      <c r="C132" s="762"/>
      <c r="D132" s="762"/>
      <c r="E132" s="767"/>
      <c r="F132" s="768" t="s">
        <v>936</v>
      </c>
    </row>
    <row r="133" spans="3:6">
      <c r="C133" s="762"/>
      <c r="D133" s="762"/>
      <c r="E133" s="767"/>
      <c r="F133" s="768" t="s">
        <v>937</v>
      </c>
    </row>
    <row r="134" spans="3:6">
      <c r="C134" s="762"/>
      <c r="D134" s="762"/>
      <c r="E134" s="767"/>
      <c r="F134" s="768" t="s">
        <v>938</v>
      </c>
    </row>
    <row r="135" spans="3:6">
      <c r="C135" s="762"/>
      <c r="D135" s="762"/>
      <c r="E135" s="767"/>
      <c r="F135" s="768" t="s">
        <v>939</v>
      </c>
    </row>
    <row r="136" spans="3:6">
      <c r="C136" s="762"/>
      <c r="D136" s="762"/>
      <c r="E136" s="767"/>
      <c r="F136" s="769" t="s">
        <v>940</v>
      </c>
    </row>
    <row r="137" spans="3:6">
      <c r="C137" s="762"/>
      <c r="D137" s="762"/>
      <c r="E137" s="767"/>
      <c r="F137" s="769" t="s">
        <v>941</v>
      </c>
    </row>
    <row r="138" spans="3:6">
      <c r="C138" s="762"/>
      <c r="D138" s="762"/>
      <c r="E138" s="767"/>
      <c r="F138" s="769" t="s">
        <v>709</v>
      </c>
    </row>
    <row r="139" spans="3:6">
      <c r="C139" s="762"/>
      <c r="D139" s="762"/>
      <c r="E139" s="767"/>
      <c r="F139" s="767"/>
    </row>
    <row r="140" spans="3:6">
      <c r="C140" s="762"/>
      <c r="D140" s="762"/>
      <c r="E140" s="767" t="s">
        <v>942</v>
      </c>
      <c r="F140" s="767" t="s">
        <v>612</v>
      </c>
    </row>
    <row r="141" spans="3:6">
      <c r="C141" s="762"/>
      <c r="D141" s="762"/>
      <c r="E141" s="767" t="s">
        <v>943</v>
      </c>
      <c r="F141" s="767" t="s">
        <v>944</v>
      </c>
    </row>
    <row r="142" spans="3:6">
      <c r="C142" s="762"/>
      <c r="D142" s="762"/>
      <c r="E142" s="763"/>
      <c r="F142" s="767" t="s">
        <v>945</v>
      </c>
    </row>
    <row r="143" spans="3:6">
      <c r="C143" s="762"/>
      <c r="D143" s="762"/>
      <c r="E143" s="767"/>
      <c r="F143" s="767" t="s">
        <v>946</v>
      </c>
    </row>
    <row r="144" spans="3:6">
      <c r="C144" s="762"/>
      <c r="D144" s="762"/>
      <c r="E144" s="767"/>
      <c r="F144" s="767" t="s">
        <v>947</v>
      </c>
    </row>
    <row r="145" spans="3:6">
      <c r="C145" s="762"/>
      <c r="D145" s="762"/>
      <c r="E145" s="767"/>
      <c r="F145" s="767" t="s">
        <v>948</v>
      </c>
    </row>
    <row r="146" spans="3:6">
      <c r="C146" s="762"/>
      <c r="D146" s="762"/>
      <c r="E146" s="767"/>
      <c r="F146" s="767" t="s">
        <v>949</v>
      </c>
    </row>
    <row r="147" spans="3:6">
      <c r="C147" s="762"/>
      <c r="D147" s="762"/>
      <c r="E147" s="767"/>
      <c r="F147" s="767" t="s">
        <v>950</v>
      </c>
    </row>
    <row r="148" spans="3:6">
      <c r="C148" s="762"/>
      <c r="D148" s="762"/>
      <c r="E148" s="767"/>
      <c r="F148" s="763"/>
    </row>
    <row r="149" spans="3:6">
      <c r="C149" s="762"/>
      <c r="D149" s="762"/>
      <c r="E149" s="767" t="s">
        <v>951</v>
      </c>
      <c r="F149" s="765" t="s">
        <v>952</v>
      </c>
    </row>
    <row r="150" spans="3:6">
      <c r="C150" s="762"/>
      <c r="D150" s="762"/>
      <c r="E150" s="767" t="s">
        <v>953</v>
      </c>
      <c r="F150" s="769" t="s">
        <v>954</v>
      </c>
    </row>
    <row r="151" spans="3:6">
      <c r="C151" s="762"/>
      <c r="D151" s="762"/>
      <c r="E151" s="763"/>
      <c r="F151" s="769" t="s">
        <v>955</v>
      </c>
    </row>
    <row r="152" spans="3:6">
      <c r="C152" s="762"/>
      <c r="D152" s="762"/>
      <c r="E152" s="767"/>
      <c r="F152" s="769">
        <v>2060</v>
      </c>
    </row>
    <row r="153" spans="3:6">
      <c r="C153" s="762"/>
      <c r="D153" s="762"/>
      <c r="E153" s="767"/>
      <c r="F153" s="769">
        <v>2163</v>
      </c>
    </row>
    <row r="154" spans="3:6">
      <c r="C154" s="762"/>
      <c r="D154" s="762"/>
      <c r="E154" s="767"/>
      <c r="F154" s="769" t="s">
        <v>956</v>
      </c>
    </row>
    <row r="155" spans="3:6">
      <c r="C155" s="762"/>
      <c r="D155" s="762"/>
      <c r="E155" s="767"/>
      <c r="F155" s="767" t="s">
        <v>957</v>
      </c>
    </row>
    <row r="156" spans="3:6">
      <c r="C156" s="762"/>
      <c r="D156" s="762"/>
      <c r="E156" s="767"/>
      <c r="F156" s="767" t="s">
        <v>958</v>
      </c>
    </row>
    <row r="157" spans="3:6">
      <c r="C157" s="762"/>
      <c r="D157" s="762"/>
      <c r="E157" s="767"/>
      <c r="F157" s="767" t="s">
        <v>959</v>
      </c>
    </row>
    <row r="158" spans="3:6">
      <c r="C158" s="762"/>
      <c r="D158" s="762"/>
      <c r="E158" s="767"/>
      <c r="F158" s="767" t="s">
        <v>960</v>
      </c>
    </row>
    <row r="159" spans="3:6">
      <c r="C159" s="762"/>
      <c r="D159" s="762"/>
      <c r="E159" s="767"/>
      <c r="F159" s="767" t="s">
        <v>961</v>
      </c>
    </row>
    <row r="160" spans="3:6">
      <c r="C160" s="762"/>
      <c r="D160" s="762"/>
      <c r="E160" s="767"/>
      <c r="F160" s="767" t="s">
        <v>962</v>
      </c>
    </row>
    <row r="161" spans="3:6">
      <c r="C161" s="762"/>
      <c r="D161" s="762"/>
      <c r="E161" s="767"/>
      <c r="F161" s="767" t="s">
        <v>963</v>
      </c>
    </row>
    <row r="162" spans="3:6">
      <c r="C162" s="762"/>
      <c r="D162" s="762"/>
      <c r="E162" s="767"/>
      <c r="F162" s="767"/>
    </row>
    <row r="163" spans="3:6">
      <c r="C163" s="762"/>
      <c r="D163" s="762"/>
      <c r="E163" s="767" t="s">
        <v>964</v>
      </c>
      <c r="F163" s="767" t="s">
        <v>952</v>
      </c>
    </row>
    <row r="164" spans="3:6">
      <c r="C164" s="762"/>
      <c r="D164" s="762"/>
      <c r="E164" s="767" t="s">
        <v>965</v>
      </c>
      <c r="F164" s="767" t="s">
        <v>223</v>
      </c>
    </row>
    <row r="165" spans="3:6">
      <c r="C165" s="762"/>
      <c r="D165" s="762"/>
      <c r="E165" s="763"/>
      <c r="F165" s="767" t="s">
        <v>966</v>
      </c>
    </row>
    <row r="166" spans="3:6">
      <c r="C166" s="762"/>
      <c r="D166" s="762"/>
      <c r="E166" s="767"/>
      <c r="F166" s="767" t="s">
        <v>956</v>
      </c>
    </row>
    <row r="167" spans="3:6">
      <c r="C167" s="762"/>
      <c r="D167" s="762"/>
      <c r="E167" s="767"/>
      <c r="F167" s="767" t="s">
        <v>791</v>
      </c>
    </row>
    <row r="168" spans="3:6">
      <c r="C168" s="762"/>
      <c r="D168" s="762"/>
      <c r="E168" s="767"/>
      <c r="F168" s="767" t="s">
        <v>967</v>
      </c>
    </row>
    <row r="169" spans="3:6">
      <c r="C169" s="762"/>
      <c r="D169" s="762"/>
      <c r="E169" s="767"/>
      <c r="F169" s="767" t="s">
        <v>968</v>
      </c>
    </row>
    <row r="170" spans="3:6">
      <c r="C170" s="762"/>
      <c r="D170" s="762"/>
      <c r="E170" s="767"/>
      <c r="F170" s="767"/>
    </row>
    <row r="171" spans="3:6">
      <c r="C171" s="762"/>
      <c r="D171" s="762"/>
      <c r="E171" s="767" t="s">
        <v>969</v>
      </c>
      <c r="F171" s="765" t="s">
        <v>575</v>
      </c>
    </row>
    <row r="172" spans="3:6">
      <c r="C172" s="762"/>
      <c r="D172" s="762"/>
      <c r="E172" s="767" t="s">
        <v>970</v>
      </c>
      <c r="F172" s="769" t="s">
        <v>971</v>
      </c>
    </row>
    <row r="173" spans="3:6">
      <c r="C173" s="762"/>
      <c r="D173" s="762"/>
      <c r="E173" s="767"/>
      <c r="F173" s="769" t="s">
        <v>972</v>
      </c>
    </row>
    <row r="174" spans="3:6">
      <c r="C174" s="762"/>
      <c r="D174" s="762"/>
      <c r="E174" s="767"/>
      <c r="F174" s="769" t="s">
        <v>973</v>
      </c>
    </row>
    <row r="175" spans="3:6">
      <c r="C175" s="762"/>
      <c r="D175" s="762"/>
      <c r="E175" s="767"/>
      <c r="F175" s="769" t="s">
        <v>974</v>
      </c>
    </row>
    <row r="176" spans="3:6">
      <c r="C176" s="762"/>
      <c r="D176" s="762"/>
      <c r="E176" s="767"/>
      <c r="F176" s="769" t="s">
        <v>975</v>
      </c>
    </row>
    <row r="177" spans="3:6">
      <c r="C177" s="762"/>
      <c r="D177" s="762"/>
      <c r="E177" s="767"/>
      <c r="F177" s="767" t="s">
        <v>976</v>
      </c>
    </row>
    <row r="178" spans="3:6">
      <c r="C178" s="762"/>
      <c r="D178" s="762"/>
      <c r="E178" s="767"/>
      <c r="F178" s="767"/>
    </row>
    <row r="179" spans="3:6">
      <c r="C179" s="762"/>
      <c r="D179" s="762"/>
      <c r="E179" s="767" t="s">
        <v>977</v>
      </c>
      <c r="F179" s="767" t="s">
        <v>978</v>
      </c>
    </row>
    <row r="180" spans="3:6">
      <c r="C180" s="762"/>
      <c r="D180" s="762"/>
      <c r="E180" s="767" t="s">
        <v>979</v>
      </c>
      <c r="F180" s="767" t="s">
        <v>980</v>
      </c>
    </row>
    <row r="181" spans="3:6">
      <c r="C181" s="762"/>
      <c r="D181" s="762"/>
      <c r="E181" s="767"/>
      <c r="F181" s="767" t="s">
        <v>710</v>
      </c>
    </row>
    <row r="182" spans="3:6">
      <c r="C182" s="762"/>
      <c r="D182" s="762"/>
      <c r="E182" s="767"/>
      <c r="F182" s="767"/>
    </row>
    <row r="183" spans="3:6">
      <c r="C183" s="762"/>
      <c r="D183" s="762"/>
      <c r="E183" s="767" t="s">
        <v>981</v>
      </c>
      <c r="F183" s="765" t="s">
        <v>982</v>
      </c>
    </row>
    <row r="184" spans="3:6">
      <c r="C184" s="762"/>
      <c r="D184" s="762"/>
      <c r="E184" s="767"/>
      <c r="F184" s="767" t="s">
        <v>983</v>
      </c>
    </row>
    <row r="185" spans="3:6">
      <c r="C185" s="762"/>
      <c r="D185" s="762"/>
      <c r="E185" s="767"/>
      <c r="F185" s="767" t="s">
        <v>984</v>
      </c>
    </row>
    <row r="186" spans="3:6">
      <c r="C186" s="762"/>
      <c r="D186" s="762"/>
      <c r="E186" s="767"/>
      <c r="F186" s="767" t="s">
        <v>985</v>
      </c>
    </row>
    <row r="187" spans="3:6">
      <c r="C187" s="762"/>
      <c r="D187" s="762"/>
      <c r="E187" s="767"/>
      <c r="F187" s="770"/>
    </row>
    <row r="188" spans="3:6">
      <c r="C188" s="762"/>
      <c r="D188" s="762"/>
      <c r="E188" s="767"/>
      <c r="F188" s="767"/>
    </row>
    <row r="189" spans="3:6">
      <c r="C189" s="762"/>
      <c r="D189" s="762"/>
      <c r="E189" s="767" t="s">
        <v>811</v>
      </c>
      <c r="F189" s="767" t="s">
        <v>986</v>
      </c>
    </row>
    <row r="190" spans="3:6">
      <c r="C190" s="762"/>
      <c r="D190" s="762"/>
      <c r="E190" s="767"/>
      <c r="F190" s="767" t="s">
        <v>987</v>
      </c>
    </row>
    <row r="191" spans="3:6">
      <c r="C191" s="762"/>
      <c r="D191" s="762"/>
      <c r="E191" s="767"/>
      <c r="F191" s="767" t="s">
        <v>988</v>
      </c>
    </row>
    <row r="192" spans="3:6">
      <c r="C192" s="762"/>
      <c r="D192" s="762"/>
      <c r="E192" s="767"/>
      <c r="F192" s="767" t="s">
        <v>989</v>
      </c>
    </row>
    <row r="193" spans="3:6">
      <c r="C193" s="762"/>
      <c r="D193" s="762"/>
      <c r="E193" s="767"/>
      <c r="F193" s="767" t="s">
        <v>990</v>
      </c>
    </row>
    <row r="194" spans="3:6">
      <c r="C194" s="762"/>
      <c r="D194" s="762"/>
      <c r="E194" s="767"/>
      <c r="F194" s="767" t="s">
        <v>596</v>
      </c>
    </row>
    <row r="195" spans="3:6">
      <c r="C195" s="762"/>
      <c r="D195" s="762"/>
      <c r="E195" s="767"/>
      <c r="F195" s="767"/>
    </row>
    <row r="196" spans="3:6">
      <c r="C196" s="762"/>
      <c r="D196" s="762"/>
      <c r="E196" s="767"/>
      <c r="F196" s="767"/>
    </row>
    <row r="197" spans="3:6">
      <c r="C197" s="762"/>
      <c r="D197" s="762"/>
      <c r="E197" s="767" t="s">
        <v>991</v>
      </c>
      <c r="F197" s="767" t="s">
        <v>992</v>
      </c>
    </row>
    <row r="198" spans="3:6">
      <c r="C198" s="762"/>
      <c r="D198" s="762"/>
      <c r="E198" s="767"/>
      <c r="F198" s="767" t="s">
        <v>993</v>
      </c>
    </row>
    <row r="199" spans="3:6">
      <c r="C199" s="762"/>
      <c r="D199" s="762"/>
      <c r="E199" s="767"/>
      <c r="F199" s="767" t="s">
        <v>994</v>
      </c>
    </row>
    <row r="200" spans="3:6">
      <c r="C200" s="762"/>
      <c r="D200" s="762"/>
      <c r="E200" s="767"/>
      <c r="F200" s="767"/>
    </row>
    <row r="201" spans="3:6">
      <c r="C201" s="762"/>
      <c r="D201" s="762"/>
      <c r="E201" s="767" t="s">
        <v>696</v>
      </c>
      <c r="F201" s="767" t="s">
        <v>995</v>
      </c>
    </row>
    <row r="202" spans="3:6">
      <c r="C202" s="762"/>
      <c r="D202" s="762"/>
      <c r="E202" s="767" t="s">
        <v>996</v>
      </c>
      <c r="F202" s="767" t="s">
        <v>997</v>
      </c>
    </row>
    <row r="203" spans="3:6">
      <c r="C203" s="762"/>
      <c r="D203" s="762"/>
      <c r="E203" s="767"/>
      <c r="F203" s="767" t="s">
        <v>998</v>
      </c>
    </row>
    <row r="204" spans="3:6">
      <c r="C204" s="762"/>
      <c r="D204" s="762"/>
      <c r="E204" s="767"/>
      <c r="F204" s="767" t="s">
        <v>999</v>
      </c>
    </row>
    <row r="205" spans="3:6">
      <c r="C205" s="762"/>
      <c r="D205" s="762"/>
      <c r="E205" s="767"/>
      <c r="F205" s="767" t="s">
        <v>1000</v>
      </c>
    </row>
    <row r="206" spans="3:6">
      <c r="C206" s="762"/>
      <c r="D206" s="762"/>
      <c r="E206" s="767"/>
      <c r="F206" s="767" t="s">
        <v>1001</v>
      </c>
    </row>
    <row r="207" spans="3:6">
      <c r="C207" s="762"/>
      <c r="D207" s="762"/>
      <c r="E207" s="767"/>
      <c r="F207" s="767" t="s">
        <v>1002</v>
      </c>
    </row>
    <row r="208" spans="3:6">
      <c r="C208" s="762"/>
      <c r="D208" s="762"/>
      <c r="E208" s="767"/>
      <c r="F208" s="767" t="s">
        <v>1003</v>
      </c>
    </row>
    <row r="209" spans="3:6">
      <c r="C209" s="762"/>
      <c r="D209" s="762"/>
      <c r="E209" s="767"/>
      <c r="F209" s="767" t="s">
        <v>1004</v>
      </c>
    </row>
    <row r="210" spans="3:6">
      <c r="C210" s="762"/>
      <c r="D210" s="762"/>
      <c r="E210" s="767"/>
      <c r="F210" s="767" t="s">
        <v>1005</v>
      </c>
    </row>
    <row r="211" spans="3:6">
      <c r="C211" s="762"/>
      <c r="D211" s="762"/>
      <c r="E211" s="767"/>
      <c r="F211" s="767" t="s">
        <v>1006</v>
      </c>
    </row>
    <row r="212" spans="3:6">
      <c r="C212" s="762"/>
      <c r="D212" s="762"/>
      <c r="E212" s="767"/>
      <c r="F212" s="767" t="s">
        <v>1007</v>
      </c>
    </row>
    <row r="213" spans="3:6">
      <c r="C213" s="762"/>
      <c r="D213" s="762"/>
      <c r="E213" s="767"/>
      <c r="F213" s="767" t="s">
        <v>1008</v>
      </c>
    </row>
    <row r="214" spans="3:6">
      <c r="C214" s="762"/>
      <c r="D214" s="762"/>
      <c r="E214" s="767"/>
      <c r="F214" s="767" t="s">
        <v>1009</v>
      </c>
    </row>
    <row r="215" spans="3:6">
      <c r="C215" s="762"/>
      <c r="D215" s="762"/>
      <c r="E215" s="767"/>
      <c r="F215" s="767"/>
    </row>
    <row r="216" spans="3:6">
      <c r="C216" s="762"/>
      <c r="D216" s="762"/>
      <c r="E216" s="767" t="s">
        <v>818</v>
      </c>
      <c r="F216" s="765" t="s">
        <v>579</v>
      </c>
    </row>
    <row r="217" spans="3:6">
      <c r="C217" s="762"/>
      <c r="D217" s="762"/>
      <c r="E217" s="767" t="s">
        <v>819</v>
      </c>
      <c r="F217" s="767" t="s">
        <v>1010</v>
      </c>
    </row>
    <row r="218" spans="3:6">
      <c r="C218" s="762"/>
      <c r="D218" s="762"/>
      <c r="E218" s="767"/>
      <c r="F218" s="767" t="s">
        <v>1011</v>
      </c>
    </row>
    <row r="219" spans="3:6">
      <c r="C219" s="762"/>
      <c r="D219" s="762"/>
      <c r="E219" s="767"/>
      <c r="F219" s="767" t="s">
        <v>1012</v>
      </c>
    </row>
    <row r="220" spans="3:6">
      <c r="C220" s="762"/>
      <c r="D220" s="762"/>
      <c r="E220" s="767"/>
      <c r="F220" s="767"/>
    </row>
    <row r="221" spans="3:6">
      <c r="C221" s="762"/>
      <c r="D221" s="762"/>
      <c r="E221" s="767" t="s">
        <v>1013</v>
      </c>
      <c r="F221" s="767" t="s">
        <v>1014</v>
      </c>
    </row>
    <row r="222" spans="3:6">
      <c r="C222" s="762"/>
      <c r="D222" s="762"/>
      <c r="E222" s="767" t="s">
        <v>1015</v>
      </c>
      <c r="F222" s="767" t="s">
        <v>1016</v>
      </c>
    </row>
    <row r="223" spans="3:6">
      <c r="C223" s="762"/>
      <c r="D223" s="762"/>
      <c r="E223" s="767"/>
      <c r="F223" s="767" t="s">
        <v>950</v>
      </c>
    </row>
    <row r="224" spans="3:6">
      <c r="C224" s="762"/>
      <c r="D224" s="762"/>
      <c r="E224" s="767"/>
      <c r="F224" s="767"/>
    </row>
    <row r="225" spans="3:6">
      <c r="C225" s="762"/>
      <c r="D225" s="762"/>
      <c r="E225" s="767" t="s">
        <v>1017</v>
      </c>
      <c r="F225" s="767" t="s">
        <v>1018</v>
      </c>
    </row>
    <row r="226" spans="3:6">
      <c r="C226" s="762"/>
      <c r="D226" s="762"/>
      <c r="E226" s="767" t="s">
        <v>1019</v>
      </c>
      <c r="F226" s="767" t="s">
        <v>1016</v>
      </c>
    </row>
    <row r="227" spans="3:6">
      <c r="C227" s="762"/>
      <c r="D227" s="762"/>
      <c r="E227" s="767"/>
      <c r="F227" s="767" t="s">
        <v>950</v>
      </c>
    </row>
    <row r="228" spans="3:6">
      <c r="C228" s="762"/>
      <c r="D228" s="762"/>
      <c r="E228" s="767"/>
      <c r="F228" s="767"/>
    </row>
    <row r="229" spans="3:6">
      <c r="C229" s="762"/>
      <c r="D229" s="762"/>
      <c r="E229" s="767" t="s">
        <v>705</v>
      </c>
      <c r="F229" s="767" t="s">
        <v>615</v>
      </c>
    </row>
    <row r="230" spans="3:6">
      <c r="C230" s="762"/>
      <c r="D230" s="762"/>
      <c r="E230" s="767" t="s">
        <v>1020</v>
      </c>
      <c r="F230" s="767" t="s">
        <v>1021</v>
      </c>
    </row>
    <row r="231" spans="3:6">
      <c r="C231" s="762"/>
      <c r="D231" s="762"/>
      <c r="E231" s="763"/>
      <c r="F231" s="767" t="s">
        <v>1022</v>
      </c>
    </row>
    <row r="232" spans="3:6">
      <c r="C232" s="762"/>
      <c r="D232" s="762"/>
      <c r="E232" s="767"/>
      <c r="F232" s="765" t="s">
        <v>1023</v>
      </c>
    </row>
    <row r="233" spans="3:6">
      <c r="C233" s="762"/>
      <c r="D233" s="762"/>
      <c r="E233" s="767"/>
      <c r="F233" s="765" t="s">
        <v>1024</v>
      </c>
    </row>
    <row r="234" spans="3:6">
      <c r="C234" s="762"/>
      <c r="D234" s="762"/>
      <c r="E234" s="767"/>
      <c r="F234" s="767"/>
    </row>
    <row r="235" spans="3:6">
      <c r="C235" s="762"/>
      <c r="D235" s="762"/>
      <c r="E235" s="767" t="s">
        <v>705</v>
      </c>
      <c r="F235" s="767" t="s">
        <v>616</v>
      </c>
    </row>
    <row r="236" spans="3:6">
      <c r="C236" s="762"/>
      <c r="D236" s="762"/>
      <c r="E236" s="767" t="s">
        <v>1025</v>
      </c>
      <c r="F236" s="767" t="s">
        <v>1026</v>
      </c>
    </row>
    <row r="237" spans="3:6">
      <c r="C237" s="762"/>
      <c r="D237" s="762"/>
      <c r="E237" s="763"/>
      <c r="F237" s="767" t="s">
        <v>1027</v>
      </c>
    </row>
    <row r="238" spans="3:6">
      <c r="C238" s="762"/>
      <c r="D238" s="762"/>
      <c r="E238" s="767"/>
      <c r="F238" s="767" t="s">
        <v>1028</v>
      </c>
    </row>
    <row r="239" spans="3:6">
      <c r="C239" s="762"/>
      <c r="D239" s="762"/>
      <c r="E239" s="767"/>
      <c r="F239" s="767" t="s">
        <v>1029</v>
      </c>
    </row>
    <row r="240" spans="3:6">
      <c r="C240" s="762"/>
      <c r="D240" s="762"/>
      <c r="E240" s="767"/>
      <c r="F240" s="767" t="s">
        <v>1030</v>
      </c>
    </row>
    <row r="241" spans="3:6">
      <c r="C241" s="762"/>
      <c r="D241" s="762"/>
      <c r="E241" s="767"/>
      <c r="F241" s="767" t="s">
        <v>1031</v>
      </c>
    </row>
    <row r="242" spans="3:6">
      <c r="C242" s="762"/>
      <c r="D242" s="762"/>
      <c r="E242" s="767"/>
      <c r="F242" s="767" t="s">
        <v>1032</v>
      </c>
    </row>
    <row r="243" spans="3:6">
      <c r="C243" s="762"/>
      <c r="D243" s="762"/>
      <c r="E243" s="767"/>
      <c r="F243" s="767" t="s">
        <v>1033</v>
      </c>
    </row>
    <row r="244" spans="3:6">
      <c r="C244" s="762"/>
      <c r="D244" s="762"/>
      <c r="E244" s="767"/>
      <c r="F244" s="767" t="s">
        <v>1034</v>
      </c>
    </row>
    <row r="245" spans="3:6">
      <c r="C245" s="762"/>
      <c r="D245" s="762"/>
      <c r="E245" s="767"/>
      <c r="F245" s="767" t="s">
        <v>1035</v>
      </c>
    </row>
    <row r="246" spans="3:6">
      <c r="C246" s="762"/>
      <c r="D246" s="762"/>
      <c r="E246" s="767"/>
      <c r="F246" s="767" t="s">
        <v>1036</v>
      </c>
    </row>
    <row r="247" spans="3:6">
      <c r="C247" s="762"/>
      <c r="D247" s="762"/>
      <c r="E247" s="767"/>
      <c r="F247" s="767" t="s">
        <v>1037</v>
      </c>
    </row>
    <row r="248" spans="3:6">
      <c r="C248" s="762"/>
      <c r="D248" s="762"/>
      <c r="E248" s="767"/>
      <c r="F248" s="767" t="s">
        <v>1038</v>
      </c>
    </row>
    <row r="249" spans="3:6">
      <c r="C249" s="762"/>
      <c r="D249" s="762"/>
      <c r="E249" s="767"/>
      <c r="F249" s="767" t="s">
        <v>1039</v>
      </c>
    </row>
    <row r="250" spans="3:6">
      <c r="C250" s="762"/>
      <c r="D250" s="762"/>
      <c r="E250" s="767"/>
      <c r="F250" s="767" t="s">
        <v>1040</v>
      </c>
    </row>
    <row r="251" spans="3:6">
      <c r="C251" s="762"/>
      <c r="D251" s="762"/>
      <c r="E251" s="767"/>
      <c r="F251" s="767" t="s">
        <v>1041</v>
      </c>
    </row>
    <row r="252" spans="3:6">
      <c r="C252" s="762"/>
      <c r="D252" s="762"/>
      <c r="E252" s="767"/>
      <c r="F252" s="767" t="s">
        <v>1042</v>
      </c>
    </row>
    <row r="253" spans="3:6">
      <c r="C253" s="762"/>
      <c r="D253" s="762"/>
      <c r="E253" s="767"/>
      <c r="F253" s="767" t="s">
        <v>1043</v>
      </c>
    </row>
    <row r="254" spans="3:6">
      <c r="C254" s="762"/>
      <c r="D254" s="762"/>
      <c r="E254" s="767"/>
      <c r="F254" s="767" t="s">
        <v>1044</v>
      </c>
    </row>
    <row r="255" spans="3:6">
      <c r="C255" s="762"/>
      <c r="D255" s="762"/>
      <c r="E255" s="767"/>
      <c r="F255" s="767" t="s">
        <v>1045</v>
      </c>
    </row>
    <row r="256" spans="3:6">
      <c r="C256" s="762"/>
      <c r="D256" s="762"/>
      <c r="E256" s="767"/>
      <c r="F256" s="767" t="s">
        <v>1046</v>
      </c>
    </row>
    <row r="257" spans="3:6">
      <c r="C257" s="762"/>
      <c r="D257" s="762"/>
      <c r="E257" s="767"/>
      <c r="F257" s="767" t="s">
        <v>1047</v>
      </c>
    </row>
    <row r="258" spans="3:6">
      <c r="C258" s="762"/>
      <c r="D258" s="762"/>
      <c r="E258" s="767"/>
      <c r="F258" s="767" t="s">
        <v>1048</v>
      </c>
    </row>
    <row r="259" spans="3:6">
      <c r="C259" s="762"/>
      <c r="D259" s="762"/>
      <c r="E259" s="767"/>
      <c r="F259" s="767" t="s">
        <v>1049</v>
      </c>
    </row>
    <row r="260" spans="3:6">
      <c r="C260" s="762"/>
      <c r="D260" s="762"/>
      <c r="E260" s="767"/>
      <c r="F260" s="767" t="s">
        <v>1050</v>
      </c>
    </row>
    <row r="261" spans="3:6">
      <c r="C261" s="762"/>
      <c r="D261" s="762"/>
      <c r="E261" s="767"/>
      <c r="F261" s="767" t="s">
        <v>1051</v>
      </c>
    </row>
    <row r="262" spans="3:6">
      <c r="C262" s="762"/>
      <c r="D262" s="762"/>
      <c r="E262" s="767"/>
      <c r="F262" s="767" t="s">
        <v>1052</v>
      </c>
    </row>
    <row r="263" spans="3:6">
      <c r="C263" s="762"/>
      <c r="D263" s="762"/>
      <c r="E263" s="767"/>
      <c r="F263" s="767" t="s">
        <v>1053</v>
      </c>
    </row>
    <row r="264" spans="3:6">
      <c r="C264" s="762"/>
      <c r="D264" s="762"/>
      <c r="E264" s="767"/>
      <c r="F264" s="767" t="s">
        <v>1054</v>
      </c>
    </row>
    <row r="265" spans="3:6">
      <c r="C265" s="762"/>
      <c r="D265" s="762"/>
      <c r="E265" s="767"/>
      <c r="F265" s="767" t="s">
        <v>1055</v>
      </c>
    </row>
    <row r="266" spans="3:6">
      <c r="C266" s="762"/>
      <c r="D266" s="762"/>
      <c r="E266" s="767"/>
      <c r="F266" s="767" t="s">
        <v>1056</v>
      </c>
    </row>
    <row r="267" spans="3:6">
      <c r="C267" s="762"/>
      <c r="D267" s="762"/>
      <c r="E267" s="767"/>
      <c r="F267" s="767" t="s">
        <v>1057</v>
      </c>
    </row>
    <row r="268" spans="3:6">
      <c r="C268" s="762"/>
      <c r="D268" s="762"/>
      <c r="E268" s="767"/>
      <c r="F268" s="767" t="s">
        <v>1058</v>
      </c>
    </row>
    <row r="269" spans="3:6">
      <c r="C269" s="762"/>
      <c r="D269" s="762"/>
      <c r="E269" s="767"/>
      <c r="F269" s="767" t="s">
        <v>1059</v>
      </c>
    </row>
    <row r="270" spans="3:6">
      <c r="C270" s="762"/>
      <c r="D270" s="762"/>
      <c r="E270" s="767"/>
      <c r="F270" s="767" t="s">
        <v>1060</v>
      </c>
    </row>
    <row r="271" spans="3:6">
      <c r="C271" s="762"/>
      <c r="D271" s="762"/>
      <c r="E271" s="767"/>
      <c r="F271" s="767" t="s">
        <v>1061</v>
      </c>
    </row>
    <row r="272" spans="3:6">
      <c r="C272" s="762"/>
      <c r="D272" s="762"/>
      <c r="E272" s="767"/>
      <c r="F272" s="767" t="s">
        <v>1062</v>
      </c>
    </row>
    <row r="273" spans="3:6">
      <c r="C273" s="762"/>
      <c r="D273" s="762"/>
      <c r="E273" s="767"/>
      <c r="F273" s="767" t="s">
        <v>1063</v>
      </c>
    </row>
    <row r="274" spans="3:6">
      <c r="C274" s="762"/>
      <c r="D274" s="762"/>
      <c r="E274" s="767"/>
      <c r="F274" s="767" t="s">
        <v>884</v>
      </c>
    </row>
    <row r="275" spans="3:6">
      <c r="C275" s="762"/>
      <c r="D275" s="762"/>
      <c r="E275" s="767"/>
      <c r="F275" s="767" t="s">
        <v>1064</v>
      </c>
    </row>
    <row r="276" spans="3:6">
      <c r="C276" s="762"/>
      <c r="D276" s="762"/>
      <c r="E276" s="767"/>
      <c r="F276" s="767" t="s">
        <v>1065</v>
      </c>
    </row>
    <row r="277" spans="3:6">
      <c r="C277" s="762"/>
      <c r="D277" s="762"/>
      <c r="E277" s="767"/>
      <c r="F277" s="767" t="s">
        <v>1066</v>
      </c>
    </row>
    <row r="278" spans="3:6">
      <c r="C278" s="762"/>
      <c r="D278" s="762"/>
      <c r="E278" s="767"/>
      <c r="F278" s="767" t="s">
        <v>1067</v>
      </c>
    </row>
    <row r="279" spans="3:6">
      <c r="C279" s="762"/>
      <c r="D279" s="762"/>
      <c r="E279" s="767"/>
      <c r="F279" s="767" t="s">
        <v>1068</v>
      </c>
    </row>
    <row r="280" spans="3:6">
      <c r="C280" s="762"/>
      <c r="D280" s="762"/>
      <c r="E280" s="767"/>
      <c r="F280" s="767" t="s">
        <v>1069</v>
      </c>
    </row>
    <row r="281" spans="3:6">
      <c r="C281" s="762"/>
      <c r="D281" s="762"/>
      <c r="E281" s="767"/>
      <c r="F281" s="767" t="s">
        <v>1070</v>
      </c>
    </row>
    <row r="282" spans="3:6">
      <c r="C282" s="762"/>
      <c r="D282" s="762"/>
      <c r="E282" s="767"/>
      <c r="F282" s="767" t="s">
        <v>887</v>
      </c>
    </row>
    <row r="283" spans="3:6">
      <c r="C283" s="762"/>
      <c r="D283" s="762"/>
      <c r="E283" s="767"/>
      <c r="F283" s="767" t="s">
        <v>1071</v>
      </c>
    </row>
    <row r="284" spans="3:6">
      <c r="C284" s="762"/>
      <c r="D284" s="762"/>
      <c r="E284" s="767"/>
      <c r="F284" s="767" t="s">
        <v>1072</v>
      </c>
    </row>
    <row r="285" spans="3:6">
      <c r="C285" s="762"/>
      <c r="D285" s="762"/>
      <c r="E285" s="767"/>
      <c r="F285" s="767"/>
    </row>
    <row r="286" spans="3:6">
      <c r="C286" s="762"/>
      <c r="D286" s="762"/>
      <c r="E286" s="767" t="s">
        <v>1079</v>
      </c>
      <c r="F286" s="765" t="s">
        <v>579</v>
      </c>
    </row>
    <row r="287" spans="3:6">
      <c r="C287" s="762"/>
      <c r="D287" s="762"/>
      <c r="E287" s="767"/>
      <c r="F287" s="767" t="s">
        <v>1073</v>
      </c>
    </row>
    <row r="288" spans="3:6">
      <c r="C288" s="762"/>
      <c r="D288" s="762"/>
      <c r="E288" s="767"/>
      <c r="F288" s="767" t="s">
        <v>1074</v>
      </c>
    </row>
    <row r="289" spans="3:6">
      <c r="C289" s="762"/>
      <c r="D289" s="762"/>
      <c r="E289" s="767"/>
      <c r="F289" s="767" t="s">
        <v>1075</v>
      </c>
    </row>
    <row r="290" spans="3:6">
      <c r="C290" s="762"/>
      <c r="D290" s="762"/>
      <c r="E290" s="767"/>
      <c r="F290" s="767"/>
    </row>
    <row r="291" spans="3:6">
      <c r="C291" s="762"/>
      <c r="D291" s="762"/>
      <c r="E291" s="765" t="s">
        <v>1076</v>
      </c>
      <c r="F291" s="765" t="s">
        <v>1077</v>
      </c>
    </row>
    <row r="292" spans="3:6">
      <c r="C292" s="762"/>
      <c r="D292" s="762"/>
      <c r="E292" s="763"/>
      <c r="F292" s="765" t="s">
        <v>1078</v>
      </c>
    </row>
  </sheetData>
  <customSheetViews>
    <customSheetView guid="{1A40067C-0AC1-4C99-AB38-50E48336F373}" state="hidden" topLeftCell="A70">
      <selection activeCell="E116" sqref="D116:E116"/>
      <pageMargins left="0.7" right="0.7" top="0.75" bottom="0.75" header="0.3" footer="0.3"/>
    </customSheetView>
  </customSheetView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
  <sheetViews>
    <sheetView workbookViewId="0"/>
  </sheetViews>
  <sheetFormatPr defaultRowHeight="14.5"/>
  <sheetData/>
  <customSheetViews>
    <customSheetView guid="{1A40067C-0AC1-4C99-AB38-50E48336F373}">
      <pageMargins left="0.7" right="0.7" top="0.75" bottom="0.75" header="0.3" footer="0.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0:N142"/>
  <sheetViews>
    <sheetView showGridLines="0" zoomScaleNormal="100" zoomScalePageLayoutView="70" workbookViewId="0">
      <selection activeCell="M32" sqref="M32"/>
    </sheetView>
  </sheetViews>
  <sheetFormatPr defaultColWidth="9.1796875" defaultRowHeight="14.5"/>
  <cols>
    <col min="1" max="2" width="1.7265625" style="959" customWidth="1"/>
    <col min="3" max="3" width="14.26953125" style="959" customWidth="1"/>
    <col min="4" max="4" width="16.26953125" style="959" customWidth="1"/>
    <col min="5" max="5" width="4" style="959" customWidth="1"/>
    <col min="6" max="6" width="43.7265625" style="959" customWidth="1"/>
    <col min="7" max="7" width="32.7265625" style="959" bestFit="1" customWidth="1"/>
    <col min="8" max="8" width="8.453125" style="959" bestFit="1" customWidth="1"/>
    <col min="9" max="9" width="3.26953125" style="959" hidden="1" customWidth="1"/>
    <col min="10" max="11" width="1.7265625" style="959" customWidth="1"/>
    <col min="12" max="16384" width="9.1796875" style="959"/>
  </cols>
  <sheetData>
    <row r="10" spans="2:14" ht="6.75" customHeight="1"/>
    <row r="11" spans="2:14" ht="6.75" customHeight="1" thickBot="1"/>
    <row r="12" spans="2:14" s="953" customFormat="1" ht="7.5" customHeight="1">
      <c r="B12" s="949"/>
      <c r="C12" s="950"/>
      <c r="D12" s="950"/>
      <c r="E12" s="950"/>
      <c r="F12" s="950"/>
      <c r="G12" s="950"/>
      <c r="H12" s="950"/>
      <c r="I12" s="950"/>
      <c r="J12" s="951"/>
    </row>
    <row r="13" spans="2:14" s="953" customFormat="1" ht="18.5">
      <c r="B13" s="952"/>
      <c r="C13" s="2230" t="s">
        <v>1282</v>
      </c>
      <c r="D13" s="2230"/>
      <c r="E13" s="2230"/>
      <c r="F13" s="2230"/>
      <c r="G13" s="2230"/>
      <c r="H13" s="2230"/>
      <c r="J13" s="954"/>
    </row>
    <row r="14" spans="2:14" s="953" customFormat="1" ht="15" thickBot="1">
      <c r="B14" s="952"/>
      <c r="J14" s="954"/>
    </row>
    <row r="15" spans="2:14" s="953" customFormat="1" ht="15" customHeight="1" thickBot="1">
      <c r="B15" s="952"/>
      <c r="C15" s="953" t="s">
        <v>1</v>
      </c>
      <c r="D15" s="2108" t="str">
        <f>IF('1A'!G5="","Enter Project Name on Form 1A",'1A'!G5)</f>
        <v>Enter Project Name on Form 1A</v>
      </c>
      <c r="E15" s="2108"/>
      <c r="F15" s="2108"/>
      <c r="G15" s="955" t="s">
        <v>1281</v>
      </c>
      <c r="H15" s="956">
        <f>H141</f>
        <v>0</v>
      </c>
      <c r="I15" s="1140"/>
      <c r="J15" s="1215"/>
      <c r="K15" s="1140"/>
      <c r="L15" s="1140"/>
      <c r="M15" s="1140"/>
      <c r="N15" s="1140"/>
    </row>
    <row r="16" spans="2:14" s="953" customFormat="1" ht="7.5" customHeight="1">
      <c r="B16" s="952"/>
      <c r="C16" s="957"/>
      <c r="D16" s="957"/>
      <c r="F16" s="957"/>
      <c r="G16" s="957"/>
      <c r="J16" s="954"/>
    </row>
    <row r="17" spans="2:14">
      <c r="B17" s="952"/>
      <c r="C17" s="958" t="s">
        <v>1243</v>
      </c>
      <c r="D17" s="1765" t="s">
        <v>1245</v>
      </c>
      <c r="E17" s="953"/>
      <c r="F17" s="958"/>
      <c r="I17" s="958"/>
      <c r="J17" s="960"/>
    </row>
    <row r="18" spans="2:14" ht="3.75" customHeight="1">
      <c r="B18" s="952"/>
      <c r="C18" s="958"/>
      <c r="D18" s="961"/>
      <c r="E18" s="953"/>
      <c r="F18" s="958"/>
      <c r="G18" s="958"/>
      <c r="H18" s="958"/>
      <c r="I18" s="958"/>
      <c r="J18" s="960"/>
    </row>
    <row r="19" spans="2:14">
      <c r="B19" s="952"/>
      <c r="C19" s="958" t="s">
        <v>1244</v>
      </c>
      <c r="D19" s="1833" t="s">
        <v>1245</v>
      </c>
      <c r="E19" s="1834"/>
      <c r="G19" s="962"/>
      <c r="H19" s="963"/>
      <c r="I19" s="958"/>
      <c r="J19" s="960"/>
    </row>
    <row r="20" spans="2:14" ht="3.75" customHeight="1">
      <c r="B20" s="952"/>
      <c r="C20" s="958"/>
      <c r="D20" s="958"/>
      <c r="E20" s="964"/>
      <c r="F20" s="958"/>
      <c r="G20" s="962"/>
      <c r="H20" s="963"/>
      <c r="I20" s="958"/>
      <c r="J20" s="960"/>
    </row>
    <row r="21" spans="2:14">
      <c r="B21" s="952"/>
      <c r="C21" s="965" t="s">
        <v>1232</v>
      </c>
      <c r="D21" s="965"/>
      <c r="E21" s="965"/>
      <c r="F21" s="965"/>
      <c r="I21" s="953"/>
      <c r="J21" s="954"/>
    </row>
    <row r="22" spans="2:14">
      <c r="B22" s="952"/>
      <c r="C22" s="1629" t="s">
        <v>1252</v>
      </c>
      <c r="D22" s="1630" t="s">
        <v>1253</v>
      </c>
      <c r="E22" s="1631"/>
      <c r="F22" s="1631"/>
      <c r="G22" s="1632" t="s">
        <v>1120</v>
      </c>
      <c r="H22" s="1633" t="s">
        <v>1119</v>
      </c>
      <c r="I22" s="953"/>
      <c r="J22" s="954"/>
      <c r="N22" s="1225"/>
    </row>
    <row r="23" spans="2:14">
      <c r="B23" s="952"/>
      <c r="C23" s="971">
        <v>1.1000000000000001</v>
      </c>
      <c r="D23" s="2231" t="s">
        <v>1231</v>
      </c>
      <c r="E23" s="2232"/>
      <c r="F23" s="2233"/>
      <c r="G23" s="1835" t="str">
        <f t="array" ref="G23">IFERROR(INDEX('ESDS-Lookup-Table'!B1:B469,MATCH(1,('ESDS-Lookup-Table'!A1:A469=C23)*('ESDS-Lookup-Table'!C1:C469=D17)*('ESDS-Lookup-Table'!D1:D469=D19),0)),"Select Region and Activity")</f>
        <v>Select Region and Activity</v>
      </c>
      <c r="H23" s="801"/>
      <c r="I23" s="953">
        <f>N(H23)</f>
        <v>0</v>
      </c>
      <c r="J23" s="954"/>
    </row>
    <row r="24" spans="2:14">
      <c r="B24" s="952"/>
      <c r="C24" s="973">
        <v>1.2</v>
      </c>
      <c r="D24" s="2234" t="s">
        <v>1230</v>
      </c>
      <c r="E24" s="2235"/>
      <c r="F24" s="2236"/>
      <c r="G24" s="1836" t="str">
        <f t="array" ref="G24">IFERROR(INDEX('ESDS-Lookup-Table'!B1:B469,MATCH(1,('ESDS-Lookup-Table'!A1:A469=C24)*('ESDS-Lookup-Table'!C1:C469=D17)*('ESDS-Lookup-Table'!D1:D469=D19),0)),"Select Region and Activity")</f>
        <v>Select Region and Activity</v>
      </c>
      <c r="H24" s="801"/>
      <c r="I24" s="953">
        <f>N(H24)</f>
        <v>0</v>
      </c>
      <c r="J24" s="954"/>
    </row>
    <row r="25" spans="2:14">
      <c r="B25" s="952"/>
      <c r="C25" s="975" t="s">
        <v>35</v>
      </c>
      <c r="D25" s="976"/>
      <c r="E25" s="977"/>
      <c r="F25" s="977"/>
      <c r="G25" s="978" t="s">
        <v>1229</v>
      </c>
      <c r="H25" s="979">
        <f>SUM(I23:I24)</f>
        <v>0</v>
      </c>
      <c r="I25" s="953"/>
      <c r="J25" s="954"/>
    </row>
    <row r="26" spans="2:14" s="953" customFormat="1" ht="7.5" customHeight="1">
      <c r="B26" s="952"/>
      <c r="C26" s="980"/>
      <c r="D26" s="980"/>
      <c r="E26" s="980"/>
      <c r="F26" s="980"/>
      <c r="G26" s="981"/>
      <c r="H26" s="982"/>
      <c r="J26" s="954"/>
      <c r="M26" s="959"/>
    </row>
    <row r="27" spans="2:14" s="953" customFormat="1">
      <c r="B27" s="952"/>
      <c r="C27" s="1484" t="s">
        <v>1228</v>
      </c>
      <c r="D27" s="1484"/>
      <c r="E27" s="1484"/>
      <c r="F27" s="1484"/>
      <c r="G27" s="981"/>
      <c r="J27" s="954"/>
      <c r="M27" s="959"/>
    </row>
    <row r="28" spans="2:14">
      <c r="B28" s="952"/>
      <c r="C28" s="1629" t="s">
        <v>1252</v>
      </c>
      <c r="D28" s="1630" t="s">
        <v>1253</v>
      </c>
      <c r="E28" s="1631"/>
      <c r="F28" s="1631"/>
      <c r="G28" s="1632" t="s">
        <v>1120</v>
      </c>
      <c r="H28" s="1633" t="s">
        <v>1119</v>
      </c>
      <c r="I28" s="953"/>
      <c r="J28" s="954"/>
    </row>
    <row r="29" spans="2:14">
      <c r="B29" s="952"/>
      <c r="C29" s="983">
        <v>2.1</v>
      </c>
      <c r="D29" s="2227" t="s">
        <v>1227</v>
      </c>
      <c r="E29" s="2196"/>
      <c r="F29" s="2224"/>
      <c r="G29" s="831" t="str">
        <f t="array" ref="G29">IFERROR(INDEX('ESDS-Lookup-Table'!$B$1:$B$469,MATCH(1,('ESDS-Lookup-Table'!$A$1:$A$469=C29)*('ESDS-Lookup-Table'!$C$1:$C$469=$D$17)*('ESDS-Lookup-Table'!$D$1:$D$469=$D$19),0)),"Select Region and Activity")</f>
        <v>Select Region and Activity</v>
      </c>
      <c r="H29" s="801"/>
      <c r="I29" s="953">
        <f t="shared" ref="I29:I39" si="0">N(H29)</f>
        <v>0</v>
      </c>
      <c r="J29" s="954"/>
    </row>
    <row r="30" spans="2:14">
      <c r="B30" s="952"/>
      <c r="C30" s="984">
        <v>2.2000000000000002</v>
      </c>
      <c r="D30" s="2225" t="s">
        <v>1226</v>
      </c>
      <c r="E30" s="2190"/>
      <c r="F30" s="2219"/>
      <c r="G30" s="1837" t="str">
        <f t="array" ref="G30">IFERROR(INDEX('ESDS-Lookup-Table'!$B$1:$B$469,MATCH(1,('ESDS-Lookup-Table'!$A$1:$A$469=C30)*('ESDS-Lookup-Table'!$C$1:$C$469=$D$17)*('ESDS-Lookup-Table'!$D$1:$D$469=$D$19),0)),"Select Region and Activity")</f>
        <v>Select Region and Activity</v>
      </c>
      <c r="H30" s="801"/>
      <c r="I30" s="953">
        <f t="shared" si="0"/>
        <v>0</v>
      </c>
      <c r="J30" s="986"/>
    </row>
    <row r="31" spans="2:14">
      <c r="B31" s="952"/>
      <c r="C31" s="984">
        <v>2.2999999999999998</v>
      </c>
      <c r="D31" s="2237" t="s">
        <v>1225</v>
      </c>
      <c r="E31" s="2190"/>
      <c r="F31" s="2219"/>
      <c r="G31" s="1837" t="str">
        <f t="array" ref="G31">IFERROR(INDEX('ESDS-Lookup-Table'!$B$1:$B$469,MATCH(1,('ESDS-Lookup-Table'!$A$1:$A$469=C31)*('ESDS-Lookup-Table'!$C$1:$C$469=$D$17)*('ESDS-Lookup-Table'!$D$1:$D$469=$D$19),0)),"Select Region and Activity")</f>
        <v>Select Region and Activity</v>
      </c>
      <c r="H31" s="801"/>
      <c r="I31" s="953">
        <f t="shared" si="0"/>
        <v>0</v>
      </c>
      <c r="J31" s="954"/>
    </row>
    <row r="32" spans="2:14">
      <c r="B32" s="952"/>
      <c r="C32" s="984">
        <v>2.4</v>
      </c>
      <c r="D32" s="2225" t="s">
        <v>1224</v>
      </c>
      <c r="E32" s="2190"/>
      <c r="F32" s="2219"/>
      <c r="G32" s="1837" t="str">
        <f t="array" ref="G32">IFERROR(INDEX('ESDS-Lookup-Table'!$B$1:$B$469,MATCH(1,('ESDS-Lookup-Table'!$A$1:$A$469=C32)*('ESDS-Lookup-Table'!$C$1:$C$469=$D$17)*('ESDS-Lookup-Table'!$D$1:$D$469=$D$19),0)),"Select Region and Activity")</f>
        <v>Select Region and Activity</v>
      </c>
      <c r="H32" s="801"/>
      <c r="I32" s="953">
        <f t="shared" si="0"/>
        <v>0</v>
      </c>
      <c r="J32" s="954"/>
    </row>
    <row r="33" spans="2:13" ht="15" customHeight="1">
      <c r="B33" s="952"/>
      <c r="C33" s="984">
        <v>2.5</v>
      </c>
      <c r="D33" s="2225" t="s">
        <v>1223</v>
      </c>
      <c r="E33" s="2190"/>
      <c r="F33" s="2219"/>
      <c r="G33" s="1837" t="str">
        <f t="array" ref="G33">IFERROR(INDEX('ESDS-Lookup-Table'!$B$1:$B$469,MATCH(1,('ESDS-Lookup-Table'!$A$1:$A$469=C33)*('ESDS-Lookup-Table'!$C$1:$C$469=$D$17)*('ESDS-Lookup-Table'!$D$1:$D$469=$D$19),0)),"Select Region and Activity")</f>
        <v>Select Region and Activity</v>
      </c>
      <c r="H33" s="801"/>
      <c r="I33" s="953">
        <f t="shared" si="0"/>
        <v>0</v>
      </c>
      <c r="J33" s="954"/>
    </row>
    <row r="34" spans="2:13">
      <c r="B34" s="952"/>
      <c r="C34" s="984">
        <v>2.6</v>
      </c>
      <c r="D34" s="2225" t="s">
        <v>1222</v>
      </c>
      <c r="E34" s="2190"/>
      <c r="F34" s="2219"/>
      <c r="G34" s="1837" t="str">
        <f t="array" ref="G34">IFERROR(INDEX('ESDS-Lookup-Table'!$B$1:$B$469,MATCH(1,('ESDS-Lookup-Table'!$A$1:$A$469=C34)*('ESDS-Lookup-Table'!$C$1:$C$469=$D$17)*('ESDS-Lookup-Table'!$D$1:$D$469=$D$19),0)),"Select Region and Activity")</f>
        <v>Select Region and Activity</v>
      </c>
      <c r="H34" s="801"/>
      <c r="I34" s="953">
        <f t="shared" si="0"/>
        <v>0</v>
      </c>
      <c r="J34" s="954"/>
    </row>
    <row r="35" spans="2:13">
      <c r="B35" s="952"/>
      <c r="C35" s="987" t="s">
        <v>1240</v>
      </c>
      <c r="D35" s="2237" t="s">
        <v>1239</v>
      </c>
      <c r="E35" s="2190"/>
      <c r="F35" s="2219"/>
      <c r="G35" s="1837" t="str">
        <f t="array" ref="G35">IFERROR(INDEX('ESDS-Lookup-Table'!$B$1:$B$469,MATCH(1,('ESDS-Lookup-Table'!$A$1:$A$469=C35)*('ESDS-Lookup-Table'!$C$1:$C$469=$D$17)*('ESDS-Lookup-Table'!$D$1:$D$469=$D$19),0)),"Select Region and Activity")</f>
        <v>Select Region and Activity</v>
      </c>
      <c r="H35" s="801"/>
      <c r="I35" s="953">
        <f t="shared" si="0"/>
        <v>0</v>
      </c>
      <c r="J35" s="954"/>
    </row>
    <row r="36" spans="2:13" s="1838" customFormat="1">
      <c r="B36" s="988"/>
      <c r="C36" s="984" t="s">
        <v>1221</v>
      </c>
      <c r="D36" s="2228" t="s">
        <v>1220</v>
      </c>
      <c r="E36" s="2199"/>
      <c r="F36" s="2229"/>
      <c r="G36" s="1837" t="str">
        <f t="array" ref="G36">IFERROR(INDEX('ESDS-Lookup-Table'!$B$1:$B$469,MATCH(1,('ESDS-Lookup-Table'!$A$1:$A$469=C36)*('ESDS-Lookup-Table'!$C$1:$C$469=$D$17)*('ESDS-Lookup-Table'!$D$1:$D$469=$D$19),0)),"Select Region and Activity")</f>
        <v>Select Region and Activity</v>
      </c>
      <c r="H36" s="801"/>
      <c r="I36" s="953">
        <f t="shared" si="0"/>
        <v>0</v>
      </c>
      <c r="J36" s="989"/>
    </row>
    <row r="37" spans="2:13">
      <c r="B37" s="952"/>
      <c r="C37" s="984">
        <v>2.8</v>
      </c>
      <c r="D37" s="2225" t="s">
        <v>1219</v>
      </c>
      <c r="E37" s="2190"/>
      <c r="F37" s="2219"/>
      <c r="G37" s="1837" t="str">
        <f t="array" ref="G37">IFERROR(INDEX('ESDS-Lookup-Table'!$B$1:$B$469,MATCH(1,('ESDS-Lookup-Table'!$A$1:$A$469=C37)*('ESDS-Lookup-Table'!$C$1:$C$469=$D$17)*('ESDS-Lookup-Table'!$D$1:$D$469=$D$19),0)),"Select Region and Activity")</f>
        <v>Select Region and Activity</v>
      </c>
      <c r="H37" s="801"/>
      <c r="I37" s="953">
        <f t="shared" si="0"/>
        <v>0</v>
      </c>
      <c r="J37" s="954"/>
    </row>
    <row r="38" spans="2:13">
      <c r="B38" s="952"/>
      <c r="C38" s="984">
        <v>2.9</v>
      </c>
      <c r="D38" s="2225" t="s">
        <v>1218</v>
      </c>
      <c r="E38" s="2190"/>
      <c r="F38" s="2219"/>
      <c r="G38" s="1837" t="str">
        <f t="array" ref="G38">IFERROR(INDEX('ESDS-Lookup-Table'!$B$1:$B$469,MATCH(1,('ESDS-Lookup-Table'!$A$1:$A$469=C38)*('ESDS-Lookup-Table'!$C$1:$C$469=$D$17)*('ESDS-Lookup-Table'!$D$1:$D$469=$D$19),0)),"Select Region and Activity")</f>
        <v>Select Region and Activity</v>
      </c>
      <c r="H38" s="801"/>
      <c r="I38" s="953">
        <f t="shared" si="0"/>
        <v>0</v>
      </c>
      <c r="J38" s="954"/>
    </row>
    <row r="39" spans="2:13">
      <c r="B39" s="952"/>
      <c r="C39" s="990" t="s">
        <v>1217</v>
      </c>
      <c r="D39" s="2226" t="s">
        <v>1216</v>
      </c>
      <c r="E39" s="2193"/>
      <c r="F39" s="2220"/>
      <c r="G39" s="831" t="str">
        <f t="array" ref="G39">IFERROR(INDEX('ESDS-Lookup-Table'!$B$1:$B$469,MATCH(1,('ESDS-Lookup-Table'!$A$1:$A$469=C39)*('ESDS-Lookup-Table'!$C$1:$C$469=$D$17)*('ESDS-Lookup-Table'!$D$1:$D$469=$D$19),0)),"Select Region and Activity")</f>
        <v>Select Region and Activity</v>
      </c>
      <c r="H39" s="801"/>
      <c r="I39" s="953">
        <f t="shared" si="0"/>
        <v>0</v>
      </c>
      <c r="J39" s="954"/>
    </row>
    <row r="40" spans="2:13">
      <c r="B40" s="952"/>
      <c r="C40" s="975" t="s">
        <v>35</v>
      </c>
      <c r="D40" s="976"/>
      <c r="E40" s="977"/>
      <c r="F40" s="977"/>
      <c r="G40" s="978" t="s">
        <v>1215</v>
      </c>
      <c r="H40" s="979">
        <f>SUM(I29:I39)</f>
        <v>0</v>
      </c>
      <c r="I40" s="953"/>
      <c r="J40" s="954"/>
    </row>
    <row r="41" spans="2:13" s="953" customFormat="1" ht="7.5" customHeight="1">
      <c r="B41" s="952"/>
      <c r="C41" s="980"/>
      <c r="D41" s="982"/>
      <c r="E41" s="980"/>
      <c r="F41" s="980"/>
      <c r="G41" s="981"/>
      <c r="H41" s="982"/>
      <c r="J41" s="954"/>
      <c r="M41" s="959"/>
    </row>
    <row r="42" spans="2:13" s="953" customFormat="1">
      <c r="B42" s="952"/>
      <c r="C42" s="1484" t="s">
        <v>1214</v>
      </c>
      <c r="E42" s="1484"/>
      <c r="F42" s="1484"/>
      <c r="G42" s="981"/>
      <c r="J42" s="954"/>
      <c r="M42" s="959"/>
    </row>
    <row r="43" spans="2:13">
      <c r="B43" s="952"/>
      <c r="C43" s="1629" t="s">
        <v>1252</v>
      </c>
      <c r="D43" s="1630" t="s">
        <v>1253</v>
      </c>
      <c r="E43" s="1631"/>
      <c r="F43" s="1631"/>
      <c r="G43" s="1632" t="s">
        <v>1120</v>
      </c>
      <c r="H43" s="1633" t="s">
        <v>1119</v>
      </c>
      <c r="I43" s="953"/>
      <c r="J43" s="954"/>
    </row>
    <row r="44" spans="2:13">
      <c r="B44" s="952"/>
      <c r="C44" s="983" t="s">
        <v>1213</v>
      </c>
      <c r="D44" s="2227" t="s">
        <v>1212</v>
      </c>
      <c r="E44" s="2196"/>
      <c r="F44" s="2224"/>
      <c r="G44" s="831" t="str">
        <f t="array" ref="G44">IFERROR(INDEX('ESDS-Lookup-Table'!$B$1:$B$469,MATCH(1,('ESDS-Lookup-Table'!$A$1:$A$469=C44)*('ESDS-Lookup-Table'!$C$1:$C$469=$D$17)*('ESDS-Lookup-Table'!$D$1:$D$469=$D$19),0)),"Select Region and Activity")</f>
        <v>Select Region and Activity</v>
      </c>
      <c r="H44" s="801"/>
      <c r="I44" s="953">
        <f t="shared" ref="I44:I51" si="1">N(H44)</f>
        <v>0</v>
      </c>
      <c r="J44" s="954"/>
    </row>
    <row r="45" spans="2:13">
      <c r="B45" s="952"/>
      <c r="C45" s="984" t="s">
        <v>1211</v>
      </c>
      <c r="D45" s="2225" t="s">
        <v>1210</v>
      </c>
      <c r="E45" s="2190"/>
      <c r="F45" s="2219"/>
      <c r="G45" s="1837" t="str">
        <f t="array" ref="G45">IFERROR(INDEX('ESDS-Lookup-Table'!$B$1:$B$469,MATCH(1,('ESDS-Lookup-Table'!$A$1:$A$469=C45)*('ESDS-Lookup-Table'!$C$1:$C$469=$D$17)*('ESDS-Lookup-Table'!$D$1:$D$469=$D$19),0)),"Select Region and Activity")</f>
        <v>Select Region and Activity</v>
      </c>
      <c r="H45" s="801"/>
      <c r="I45" s="953">
        <f t="shared" si="1"/>
        <v>0</v>
      </c>
      <c r="J45" s="954"/>
    </row>
    <row r="46" spans="2:13" ht="15" customHeight="1">
      <c r="B46" s="952"/>
      <c r="C46" s="984" t="s">
        <v>1209</v>
      </c>
      <c r="D46" s="2225" t="s">
        <v>453</v>
      </c>
      <c r="E46" s="2190"/>
      <c r="F46" s="2219"/>
      <c r="G46" s="1837" t="str">
        <f t="array" ref="G46">IFERROR(INDEX('ESDS-Lookup-Table'!$B$1:$B$469,MATCH(1,('ESDS-Lookup-Table'!$A$1:$A$469=C46)*('ESDS-Lookup-Table'!$C$1:$C$469=$D$17)*('ESDS-Lookup-Table'!$D$1:$D$469=$D$19),0)),"Select Region and Activity")</f>
        <v>Select Region and Activity</v>
      </c>
      <c r="H46" s="801"/>
      <c r="I46" s="953">
        <f t="shared" si="1"/>
        <v>0</v>
      </c>
      <c r="J46" s="954"/>
    </row>
    <row r="47" spans="2:13">
      <c r="B47" s="952"/>
      <c r="C47" s="984" t="s">
        <v>1207</v>
      </c>
      <c r="D47" s="2225" t="s">
        <v>453</v>
      </c>
      <c r="E47" s="2190"/>
      <c r="F47" s="2219"/>
      <c r="G47" s="1837" t="str">
        <f t="array" ref="G47">IFERROR(INDEX('ESDS-Lookup-Table'!$B$1:$B$469,MATCH(1,('ESDS-Lookup-Table'!$A$1:$A$469=C47)*('ESDS-Lookup-Table'!$C$1:$C$469=$D$17)*('ESDS-Lookup-Table'!$D$1:$D$469=$D$19),0)),"Select Region and Activity")</f>
        <v>Select Region and Activity</v>
      </c>
      <c r="H47" s="801"/>
      <c r="I47" s="953">
        <f t="shared" si="1"/>
        <v>0</v>
      </c>
      <c r="J47" s="954"/>
    </row>
    <row r="48" spans="2:13">
      <c r="B48" s="952"/>
      <c r="C48" s="984" t="s">
        <v>1206</v>
      </c>
      <c r="D48" s="2225" t="s">
        <v>1205</v>
      </c>
      <c r="E48" s="2190"/>
      <c r="F48" s="2219"/>
      <c r="G48" s="1837" t="str">
        <f t="array" ref="G48">IFERROR(INDEX('ESDS-Lookup-Table'!$B$1:$B$469,MATCH(1,('ESDS-Lookup-Table'!$A$1:$A$469=C48)*('ESDS-Lookup-Table'!$C$1:$C$469=$D$17)*('ESDS-Lookup-Table'!$D$1:$D$469=$D$19),0)),"Select Region and Activity")</f>
        <v>Select Region and Activity</v>
      </c>
      <c r="H48" s="801"/>
      <c r="I48" s="953">
        <f t="shared" si="1"/>
        <v>0</v>
      </c>
      <c r="J48" s="954"/>
    </row>
    <row r="49" spans="1:11" ht="15" customHeight="1">
      <c r="B49" s="952"/>
      <c r="C49" s="984" t="s">
        <v>1204</v>
      </c>
      <c r="D49" s="2225" t="s">
        <v>1203</v>
      </c>
      <c r="E49" s="2190"/>
      <c r="F49" s="2219"/>
      <c r="G49" s="1837" t="str">
        <f t="array" ref="G49">IFERROR(INDEX('ESDS-Lookup-Table'!$B$1:$B$469,MATCH(1,('ESDS-Lookup-Table'!$A$1:$A$469=C49)*('ESDS-Lookup-Table'!$C$1:$C$469=$D$17)*('ESDS-Lookup-Table'!$D$1:$D$469=$D$19),0)),"Select Region and Activity")</f>
        <v>Select Region and Activity</v>
      </c>
      <c r="H49" s="801"/>
      <c r="I49" s="953">
        <f t="shared" si="1"/>
        <v>0</v>
      </c>
      <c r="J49" s="954"/>
    </row>
    <row r="50" spans="1:11">
      <c r="B50" s="952"/>
      <c r="C50" s="984" t="s">
        <v>1201</v>
      </c>
      <c r="D50" s="2225" t="s">
        <v>1200</v>
      </c>
      <c r="E50" s="2190"/>
      <c r="F50" s="2219"/>
      <c r="G50" s="1837" t="str">
        <f t="array" ref="G50">IFERROR(INDEX('ESDS-Lookup-Table'!$B$1:$B$469,MATCH(1,('ESDS-Lookup-Table'!$A$1:$A$469=C50)*('ESDS-Lookup-Table'!$C$1:$C$469=$D$17)*('ESDS-Lookup-Table'!$D$1:$D$469=$D$19),0)),"Select Region and Activity")</f>
        <v>Select Region and Activity</v>
      </c>
      <c r="H50" s="801"/>
      <c r="I50" s="953">
        <f t="shared" si="1"/>
        <v>0</v>
      </c>
      <c r="J50" s="954"/>
    </row>
    <row r="51" spans="1:11">
      <c r="B51" s="952"/>
      <c r="C51" s="984" t="s">
        <v>1199</v>
      </c>
      <c r="D51" s="2226" t="s">
        <v>1198</v>
      </c>
      <c r="E51" s="2193"/>
      <c r="F51" s="2220"/>
      <c r="G51" s="831" t="str">
        <f t="array" ref="G51">IFERROR(INDEX('ESDS-Lookup-Table'!$B$1:$B$469,MATCH(1,('ESDS-Lookup-Table'!$A$1:$A$469=C51)*('ESDS-Lookup-Table'!$C$1:$C$469=$D$17)*('ESDS-Lookup-Table'!$D$1:$D$469=$D$19),0)),"Select Region and Activity")</f>
        <v>Select Region and Activity</v>
      </c>
      <c r="H51" s="801"/>
      <c r="I51" s="953">
        <f t="shared" si="1"/>
        <v>0</v>
      </c>
      <c r="J51" s="954"/>
    </row>
    <row r="52" spans="1:11">
      <c r="A52" s="953"/>
      <c r="B52" s="952"/>
      <c r="C52" s="975" t="s">
        <v>35</v>
      </c>
      <c r="D52" s="976"/>
      <c r="E52" s="977"/>
      <c r="F52" s="977"/>
      <c r="G52" s="978" t="s">
        <v>1197</v>
      </c>
      <c r="H52" s="979">
        <f>SUM(I44:I51)</f>
        <v>0</v>
      </c>
      <c r="I52" s="953"/>
      <c r="J52" s="954"/>
    </row>
    <row r="53" spans="1:11" ht="7.5" customHeight="1">
      <c r="A53" s="953"/>
      <c r="B53" s="952"/>
      <c r="C53" s="980"/>
      <c r="D53" s="982"/>
      <c r="E53" s="980"/>
      <c r="F53" s="980"/>
      <c r="G53" s="981"/>
      <c r="H53" s="982"/>
      <c r="I53" s="953"/>
      <c r="J53" s="954"/>
    </row>
    <row r="54" spans="1:11">
      <c r="A54" s="953"/>
      <c r="B54" s="952"/>
      <c r="C54" s="1484" t="s">
        <v>1196</v>
      </c>
      <c r="D54" s="953"/>
      <c r="E54" s="1484"/>
      <c r="F54" s="1484"/>
      <c r="G54" s="981"/>
      <c r="H54" s="953"/>
      <c r="I54" s="953"/>
      <c r="J54" s="954"/>
    </row>
    <row r="55" spans="1:11">
      <c r="A55" s="953"/>
      <c r="B55" s="952"/>
      <c r="C55" s="966" t="s">
        <v>1252</v>
      </c>
      <c r="D55" s="967" t="s">
        <v>1253</v>
      </c>
      <c r="E55" s="968"/>
      <c r="F55" s="968"/>
      <c r="G55" s="969" t="s">
        <v>1120</v>
      </c>
      <c r="H55" s="970" t="s">
        <v>1119</v>
      </c>
      <c r="I55" s="953"/>
      <c r="J55" s="954"/>
    </row>
    <row r="56" spans="1:11">
      <c r="A56" s="953"/>
      <c r="B56" s="952"/>
      <c r="C56" s="992" t="s">
        <v>1195</v>
      </c>
      <c r="D56" s="2195" t="s">
        <v>1242</v>
      </c>
      <c r="E56" s="2196"/>
      <c r="F56" s="2224"/>
      <c r="G56" s="831" t="str">
        <f t="array" ref="G56">IFERROR(INDEX('ESDS-Lookup-Table'!$B$1:$B$469,MATCH(1,('ESDS-Lookup-Table'!$A$1:$A$469=C56)*('ESDS-Lookup-Table'!$C$1:$C$469=$D$17)*('ESDS-Lookup-Table'!$D$1:$D$469=$D$19),0)),"Select Region and Activity")</f>
        <v>Select Region and Activity</v>
      </c>
      <c r="H56" s="801"/>
      <c r="I56" s="953">
        <f>N(H56)</f>
        <v>0</v>
      </c>
      <c r="J56" s="954"/>
    </row>
    <row r="57" spans="1:11">
      <c r="A57" s="953"/>
      <c r="B57" s="952"/>
      <c r="C57" s="994" t="s">
        <v>1194</v>
      </c>
      <c r="D57" s="2189" t="s">
        <v>1241</v>
      </c>
      <c r="E57" s="2190"/>
      <c r="F57" s="2219"/>
      <c r="G57" s="1837" t="str">
        <f t="array" ref="G57">IFERROR(INDEX('ESDS-Lookup-Table'!$B$1:$B$469,MATCH(1,('ESDS-Lookup-Table'!$A$1:$A$469=C57)*('ESDS-Lookup-Table'!$C$1:$C$469=$D$17)*('ESDS-Lookup-Table'!$D$1:$D$469=$D$19),0)),"Select Region and Activity")</f>
        <v>Select Region and Activity</v>
      </c>
      <c r="H57" s="801"/>
      <c r="I57" s="953">
        <f>N(H57)</f>
        <v>0</v>
      </c>
      <c r="J57" s="954"/>
    </row>
    <row r="58" spans="1:11">
      <c r="A58" s="953"/>
      <c r="B58" s="952"/>
      <c r="C58" s="994" t="s">
        <v>1193</v>
      </c>
      <c r="D58" s="2192" t="s">
        <v>1192</v>
      </c>
      <c r="E58" s="2193"/>
      <c r="F58" s="2220"/>
      <c r="G58" s="831" t="str">
        <f t="array" ref="G58">IFERROR(INDEX('ESDS-Lookup-Table'!$B$1:$B$469,MATCH(1,('ESDS-Lookup-Table'!$A$1:$A$469=C58)*('ESDS-Lookup-Table'!$C$1:$C$469=$D$17)*('ESDS-Lookup-Table'!$D$1:$D$469=$D$19),0)),"Select Region and Activity")</f>
        <v>Select Region and Activity</v>
      </c>
      <c r="H58" s="801"/>
      <c r="I58" s="953">
        <f>N(H58)</f>
        <v>0</v>
      </c>
      <c r="J58" s="954"/>
    </row>
    <row r="59" spans="1:11">
      <c r="A59" s="953"/>
      <c r="B59" s="997"/>
      <c r="C59" s="975" t="s">
        <v>35</v>
      </c>
      <c r="D59" s="976"/>
      <c r="E59" s="977"/>
      <c r="F59" s="977"/>
      <c r="G59" s="978" t="s">
        <v>1191</v>
      </c>
      <c r="H59" s="979">
        <f>SUM(I56:I58)</f>
        <v>0</v>
      </c>
      <c r="I59" s="953"/>
      <c r="J59" s="954"/>
    </row>
    <row r="60" spans="1:11" ht="7.5" customHeight="1">
      <c r="A60" s="953"/>
      <c r="B60" s="997"/>
      <c r="C60" s="980"/>
      <c r="D60" s="982"/>
      <c r="E60" s="980"/>
      <c r="F60" s="980"/>
      <c r="G60" s="981"/>
      <c r="H60" s="982"/>
      <c r="I60" s="953"/>
      <c r="J60" s="954"/>
    </row>
    <row r="61" spans="1:11" ht="7.5" customHeight="1">
      <c r="A61" s="953"/>
      <c r="B61" s="997"/>
      <c r="C61" s="998"/>
      <c r="D61" s="953"/>
      <c r="E61" s="998"/>
      <c r="F61" s="998"/>
      <c r="G61" s="981"/>
      <c r="H61" s="953"/>
      <c r="I61" s="953"/>
      <c r="J61" s="954"/>
      <c r="K61" s="953"/>
    </row>
    <row r="62" spans="1:11">
      <c r="A62" s="953"/>
      <c r="B62" s="997"/>
      <c r="C62" s="999" t="s">
        <v>1190</v>
      </c>
      <c r="D62" s="953"/>
      <c r="E62" s="999"/>
      <c r="F62" s="999"/>
      <c r="G62" s="981"/>
      <c r="H62" s="953"/>
      <c r="I62" s="953"/>
      <c r="J62" s="954"/>
    </row>
    <row r="63" spans="1:11">
      <c r="A63" s="953"/>
      <c r="B63" s="952"/>
      <c r="C63" s="1629" t="s">
        <v>1252</v>
      </c>
      <c r="D63" s="1630" t="s">
        <v>1253</v>
      </c>
      <c r="E63" s="1631"/>
      <c r="F63" s="1631"/>
      <c r="G63" s="1632" t="s">
        <v>1120</v>
      </c>
      <c r="H63" s="1633" t="s">
        <v>1119</v>
      </c>
      <c r="I63" s="953"/>
      <c r="J63" s="954"/>
    </row>
    <row r="64" spans="1:11">
      <c r="A64" s="953"/>
      <c r="B64" s="952"/>
      <c r="C64" s="1000" t="s">
        <v>1189</v>
      </c>
      <c r="D64" s="2221" t="s">
        <v>1238</v>
      </c>
      <c r="E64" s="2222"/>
      <c r="F64" s="2223"/>
      <c r="G64" s="831" t="str">
        <f t="array" ref="G64">IFERROR(INDEX('ESDS-Lookup-Table'!$B$1:$B$469,MATCH(1,('ESDS-Lookup-Table'!$A$1:$A$469=C64)*('ESDS-Lookup-Table'!$C$1:$C$469=$D$17)*('ESDS-Lookup-Table'!$D$1:$D$469=$D$19),0)),"Select Region and Activity")</f>
        <v>Select Region and Activity</v>
      </c>
      <c r="H64" s="801"/>
      <c r="I64" s="953">
        <f t="shared" ref="I64:I81" si="2">N(H64)</f>
        <v>0</v>
      </c>
      <c r="J64" s="954"/>
    </row>
    <row r="65" spans="1:10">
      <c r="A65" s="953"/>
      <c r="B65" s="952"/>
      <c r="C65" s="1002" t="s">
        <v>1233</v>
      </c>
      <c r="D65" s="2201" t="s">
        <v>1246</v>
      </c>
      <c r="E65" s="2202"/>
      <c r="F65" s="2203"/>
      <c r="G65" s="1839" t="str">
        <f t="array" ref="G65">IFERROR(INDEX('ESDS-Lookup-Table'!$B$1:$B$469,MATCH(1,('ESDS-Lookup-Table'!$A$1:$A$469=C65)*('ESDS-Lookup-Table'!$C$1:$C$469=$D$17)*('ESDS-Lookup-Table'!$D$1:$D$469=$D$19),0)),"Select Region and Activity")</f>
        <v>Select Region and Activity</v>
      </c>
      <c r="H65" s="801"/>
      <c r="I65" s="953">
        <f t="shared" si="2"/>
        <v>0</v>
      </c>
      <c r="J65" s="986"/>
    </row>
    <row r="66" spans="1:10" ht="15" customHeight="1">
      <c r="B66" s="952"/>
      <c r="C66" s="1004" t="s">
        <v>1188</v>
      </c>
      <c r="D66" s="2201" t="s">
        <v>1271</v>
      </c>
      <c r="E66" s="2202"/>
      <c r="F66" s="2203"/>
      <c r="G66" s="1839" t="str">
        <f t="array" ref="G66">IFERROR(INDEX('ESDS-Lookup-Table'!$B$1:$B$469,MATCH(1,('ESDS-Lookup-Table'!$A$1:$A$469=C66)*('ESDS-Lookup-Table'!$C$1:$C$469=$D$17)*('ESDS-Lookup-Table'!$D$1:$D$469=$D$19),0)),"Select Region and Activity")</f>
        <v>Select Region and Activity</v>
      </c>
      <c r="H66" s="801"/>
      <c r="I66" s="953">
        <f t="shared" si="2"/>
        <v>0</v>
      </c>
      <c r="J66" s="954"/>
    </row>
    <row r="67" spans="1:10" ht="15" customHeight="1">
      <c r="B67" s="952"/>
      <c r="C67" s="1002" t="s">
        <v>1234</v>
      </c>
      <c r="D67" s="2201" t="s">
        <v>1274</v>
      </c>
      <c r="E67" s="2202"/>
      <c r="F67" s="2203"/>
      <c r="G67" s="1839" t="str">
        <f t="array" ref="G67">IFERROR(INDEX('ESDS-Lookup-Table'!$B$1:$B$469,MATCH(1,('ESDS-Lookup-Table'!$A$1:$A$469=C67)*('ESDS-Lookup-Table'!$C$1:$C$469=$D$17)*('ESDS-Lookup-Table'!$D$1:$D$469=$D$19),0)),"Select Region and Activity")</f>
        <v>Select Region and Activity</v>
      </c>
      <c r="H67" s="801"/>
      <c r="I67" s="953">
        <f t="shared" si="2"/>
        <v>0</v>
      </c>
      <c r="J67" s="954"/>
    </row>
    <row r="68" spans="1:10">
      <c r="B68" s="952"/>
      <c r="C68" s="1004" t="s">
        <v>1187</v>
      </c>
      <c r="D68" s="2189" t="s">
        <v>1186</v>
      </c>
      <c r="E68" s="2190"/>
      <c r="F68" s="2191"/>
      <c r="G68" s="1839" t="str">
        <f t="array" ref="G68">IFERROR(INDEX('ESDS-Lookup-Table'!$B$1:$B$469,MATCH(1,('ESDS-Lookup-Table'!$A$1:$A$469=C68)*('ESDS-Lookup-Table'!$C$1:$C$469=$D$17)*('ESDS-Lookup-Table'!$D$1:$D$469=$D$19),0)),"Select Region and Activity")</f>
        <v>Select Region and Activity</v>
      </c>
      <c r="H68" s="801"/>
      <c r="I68" s="953">
        <f t="shared" si="2"/>
        <v>0</v>
      </c>
      <c r="J68" s="954"/>
    </row>
    <row r="69" spans="1:10" ht="15" customHeight="1">
      <c r="B69" s="952"/>
      <c r="C69" s="1004" t="s">
        <v>1185</v>
      </c>
      <c r="D69" s="2189" t="s">
        <v>1184</v>
      </c>
      <c r="E69" s="2190"/>
      <c r="F69" s="2191"/>
      <c r="G69" s="1839" t="str">
        <f t="array" ref="G69">IFERROR(INDEX('ESDS-Lookup-Table'!$B$1:$B$469,MATCH(1,('ESDS-Lookup-Table'!$A$1:$A$469=C69)*('ESDS-Lookup-Table'!$C$1:$C$469=$D$17)*('ESDS-Lookup-Table'!$D$1:$D$469=$D$19),0)),"Select Region and Activity")</f>
        <v>Select Region and Activity</v>
      </c>
      <c r="H69" s="801"/>
      <c r="I69" s="953">
        <f t="shared" si="2"/>
        <v>0</v>
      </c>
      <c r="J69" s="954"/>
    </row>
    <row r="70" spans="1:10">
      <c r="B70" s="952"/>
      <c r="C70" s="1004" t="s">
        <v>1182</v>
      </c>
      <c r="D70" s="2189" t="s">
        <v>1181</v>
      </c>
      <c r="E70" s="2190"/>
      <c r="F70" s="2191"/>
      <c r="G70" s="1839" t="str">
        <f t="array" ref="G70">IFERROR(INDEX('ESDS-Lookup-Table'!$B$1:$B$469,MATCH(1,('ESDS-Lookup-Table'!$A$1:$A$469=C70)*('ESDS-Lookup-Table'!$C$1:$C$469=$D$17)*('ESDS-Lookup-Table'!$D$1:$D$469=$D$19),0)),"Select Region and Activity")</f>
        <v>Select Region and Activity</v>
      </c>
      <c r="H70" s="801"/>
      <c r="I70" s="953">
        <f t="shared" si="2"/>
        <v>0</v>
      </c>
      <c r="J70" s="954"/>
    </row>
    <row r="71" spans="1:10">
      <c r="B71" s="952"/>
      <c r="C71" s="1004" t="s">
        <v>1180</v>
      </c>
      <c r="D71" s="2189" t="s">
        <v>1179</v>
      </c>
      <c r="E71" s="2190"/>
      <c r="F71" s="2191"/>
      <c r="G71" s="1839" t="str">
        <f t="array" ref="G71">IFERROR(INDEX('ESDS-Lookup-Table'!$B$1:$B$469,MATCH(1,('ESDS-Lookup-Table'!$A$1:$A$469=C71)*('ESDS-Lookup-Table'!$C$1:$C$469=$D$17)*('ESDS-Lookup-Table'!$D$1:$D$469=$D$19),0)),"Select Region and Activity")</f>
        <v>Select Region and Activity</v>
      </c>
      <c r="H71" s="801"/>
      <c r="I71" s="953">
        <f t="shared" si="2"/>
        <v>0</v>
      </c>
      <c r="J71" s="954"/>
    </row>
    <row r="72" spans="1:10">
      <c r="B72" s="952"/>
      <c r="C72" s="1004" t="s">
        <v>1178</v>
      </c>
      <c r="D72" s="2201" t="s">
        <v>1272</v>
      </c>
      <c r="E72" s="2202"/>
      <c r="F72" s="2203"/>
      <c r="G72" s="1839" t="str">
        <f t="array" ref="G72">IFERROR(INDEX('ESDS-Lookup-Table'!$B$1:$B$469,MATCH(1,('ESDS-Lookup-Table'!$A$1:$A$469=C72)*('ESDS-Lookup-Table'!$C$1:$C$469=$D$17)*('ESDS-Lookup-Table'!$D$1:$D$469=$D$19),0)),"Select Region and Activity")</f>
        <v>Select Region and Activity</v>
      </c>
      <c r="H72" s="801"/>
      <c r="I72" s="953">
        <f t="shared" si="2"/>
        <v>0</v>
      </c>
      <c r="J72" s="954"/>
    </row>
    <row r="73" spans="1:10">
      <c r="B73" s="952"/>
      <c r="C73" s="1002" t="s">
        <v>1235</v>
      </c>
      <c r="D73" s="2207" t="s">
        <v>1273</v>
      </c>
      <c r="E73" s="2208"/>
      <c r="F73" s="2209"/>
      <c r="G73" s="1839" t="str">
        <f t="array" ref="G73">IFERROR(INDEX('ESDS-Lookup-Table'!$B$1:$B$469,MATCH(1,('ESDS-Lookup-Table'!$A$1:$A$469=C73)*('ESDS-Lookup-Table'!$C$1:$C$469=$D$17)*('ESDS-Lookup-Table'!$D$1:$D$469=$D$19),0)),"Select Region and Activity")</f>
        <v>Select Region and Activity</v>
      </c>
      <c r="H73" s="801"/>
      <c r="I73" s="953">
        <f t="shared" si="2"/>
        <v>0</v>
      </c>
      <c r="J73" s="954"/>
    </row>
    <row r="74" spans="1:10">
      <c r="B74" s="952"/>
      <c r="C74" s="1004" t="s">
        <v>1177</v>
      </c>
      <c r="D74" s="2201" t="s">
        <v>1275</v>
      </c>
      <c r="E74" s="2190"/>
      <c r="F74" s="2191"/>
      <c r="G74" s="1839" t="str">
        <f t="array" ref="G74">IFERROR(INDEX('ESDS-Lookup-Table'!$B$1:$B$469,MATCH(1,('ESDS-Lookup-Table'!$A$1:$A$469=C74)*('ESDS-Lookup-Table'!$C$1:$C$469=$D$17)*('ESDS-Lookup-Table'!$D$1:$D$469=$D$19),0)),"Select Region and Activity")</f>
        <v>Select Region and Activity</v>
      </c>
      <c r="H74" s="801"/>
      <c r="I74" s="953">
        <f t="shared" si="2"/>
        <v>0</v>
      </c>
      <c r="J74" s="954"/>
    </row>
    <row r="75" spans="1:10">
      <c r="B75" s="952"/>
      <c r="C75" s="1004" t="s">
        <v>1176</v>
      </c>
      <c r="D75" s="2189" t="s">
        <v>1175</v>
      </c>
      <c r="E75" s="2190"/>
      <c r="F75" s="2191"/>
      <c r="G75" s="1839" t="str">
        <f t="array" ref="G75">IFERROR(INDEX('ESDS-Lookup-Table'!$B$1:$B$469,MATCH(1,('ESDS-Lookup-Table'!$A$1:$A$469=C75)*('ESDS-Lookup-Table'!$C$1:$C$469=$D$17)*('ESDS-Lookup-Table'!$D$1:$D$469=$D$19),0)),"Select Region and Activity")</f>
        <v>Select Region and Activity</v>
      </c>
      <c r="H75" s="801"/>
      <c r="I75" s="953">
        <f t="shared" si="2"/>
        <v>0</v>
      </c>
      <c r="J75" s="954"/>
    </row>
    <row r="76" spans="1:10">
      <c r="B76" s="952"/>
      <c r="C76" s="1004" t="s">
        <v>1174</v>
      </c>
      <c r="D76" s="2201" t="s">
        <v>1276</v>
      </c>
      <c r="E76" s="2190"/>
      <c r="F76" s="2191"/>
      <c r="G76" s="1839" t="str">
        <f t="array" ref="G76">IFERROR(INDEX('ESDS-Lookup-Table'!$B$1:$B$469,MATCH(1,('ESDS-Lookup-Table'!$A$1:$A$469=C76)*('ESDS-Lookup-Table'!$C$1:$C$469=$D$17)*('ESDS-Lookup-Table'!$D$1:$D$469=$D$19),0)),"Select Region and Activity")</f>
        <v>Select Region and Activity</v>
      </c>
      <c r="H76" s="801"/>
      <c r="I76" s="953">
        <f t="shared" si="2"/>
        <v>0</v>
      </c>
      <c r="J76" s="954"/>
    </row>
    <row r="77" spans="1:10">
      <c r="B77" s="952"/>
      <c r="C77" s="1004" t="s">
        <v>1173</v>
      </c>
      <c r="D77" s="2189" t="s">
        <v>1172</v>
      </c>
      <c r="E77" s="2190"/>
      <c r="F77" s="2191"/>
      <c r="G77" s="1839" t="str">
        <f t="array" ref="G77">IFERROR(INDEX('ESDS-Lookup-Table'!$B$1:$B$469,MATCH(1,('ESDS-Lookup-Table'!$A$1:$A$469=C77)*('ESDS-Lookup-Table'!$C$1:$C$469=$D$17)*('ESDS-Lookup-Table'!$D$1:$D$469=$D$19),0)),"Select Region and Activity")</f>
        <v>Select Region and Activity</v>
      </c>
      <c r="H77" s="801"/>
      <c r="I77" s="953">
        <f t="shared" si="2"/>
        <v>0</v>
      </c>
      <c r="J77" s="954"/>
    </row>
    <row r="78" spans="1:10">
      <c r="B78" s="952"/>
      <c r="C78" s="1004" t="s">
        <v>1171</v>
      </c>
      <c r="D78" s="2201" t="s">
        <v>1277</v>
      </c>
      <c r="E78" s="2190"/>
      <c r="F78" s="2191"/>
      <c r="G78" s="1839" t="str">
        <f t="array" ref="G78">IFERROR(INDEX('ESDS-Lookup-Table'!$B$1:$B$469,MATCH(1,('ESDS-Lookup-Table'!$A$1:$A$469=C78)*('ESDS-Lookup-Table'!$C$1:$C$469=$D$17)*('ESDS-Lookup-Table'!$D$1:$D$469=$D$19),0)),"Select Region and Activity")</f>
        <v>Select Region and Activity</v>
      </c>
      <c r="H78" s="801"/>
      <c r="I78" s="953">
        <f t="shared" si="2"/>
        <v>0</v>
      </c>
      <c r="J78" s="954"/>
    </row>
    <row r="79" spans="1:10">
      <c r="B79" s="952"/>
      <c r="C79" s="1004">
        <v>5.1100000000000003</v>
      </c>
      <c r="D79" s="2210" t="s">
        <v>1278</v>
      </c>
      <c r="E79" s="2211"/>
      <c r="F79" s="2212"/>
      <c r="G79" s="1839" t="str">
        <f t="array" ref="G79">IFERROR(INDEX('ESDS-Lookup-Table'!$B$1:$B$469,MATCH(1,('ESDS-Lookup-Table'!$A$1:$A$469=C79)*('ESDS-Lookup-Table'!$C$1:$C$469=$D$17)*('ESDS-Lookup-Table'!$D$1:$D$469=$D$19),0)),"Select Region and Activity")</f>
        <v>Select Region and Activity</v>
      </c>
      <c r="H79" s="801"/>
      <c r="I79" s="953">
        <f t="shared" si="2"/>
        <v>0</v>
      </c>
      <c r="J79" s="954"/>
    </row>
    <row r="80" spans="1:10">
      <c r="B80" s="952"/>
      <c r="C80" s="1004">
        <v>5.12</v>
      </c>
      <c r="D80" s="2213" t="s">
        <v>1279</v>
      </c>
      <c r="E80" s="2214"/>
      <c r="F80" s="2215"/>
      <c r="G80" s="1839" t="str">
        <f t="array" ref="G80">IFERROR(INDEX('ESDS-Lookup-Table'!$B$1:$B$469,MATCH(1,('ESDS-Lookup-Table'!$A$1:$A$469=C80)*('ESDS-Lookup-Table'!$C$1:$C$469=$D$17)*('ESDS-Lookup-Table'!$D$1:$D$469=$D$19),0)),"Select Region and Activity")</f>
        <v>Select Region and Activity</v>
      </c>
      <c r="H80" s="801"/>
      <c r="I80" s="953">
        <f t="shared" si="2"/>
        <v>0</v>
      </c>
      <c r="J80" s="954"/>
    </row>
    <row r="81" spans="2:14">
      <c r="B81" s="952"/>
      <c r="C81" s="1006">
        <v>5.13</v>
      </c>
      <c r="D81" s="2216" t="s">
        <v>1280</v>
      </c>
      <c r="E81" s="2217"/>
      <c r="F81" s="2218"/>
      <c r="G81" s="831" t="str">
        <f t="array" ref="G81">IFERROR(INDEX('ESDS-Lookup-Table'!$B$1:$B$469,MATCH(1,('ESDS-Lookup-Table'!$A$1:$A$469=C81)*('ESDS-Lookup-Table'!$C$1:$C$469=$D$17)*('ESDS-Lookup-Table'!$D$1:$D$469=$D$19),0)),"Select Region and Activity")</f>
        <v>Select Region and Activity</v>
      </c>
      <c r="H81" s="801"/>
      <c r="I81" s="953">
        <f t="shared" si="2"/>
        <v>0</v>
      </c>
      <c r="J81" s="954"/>
    </row>
    <row r="82" spans="2:14">
      <c r="B82" s="952"/>
      <c r="C82" s="975" t="s">
        <v>35</v>
      </c>
      <c r="D82" s="976"/>
      <c r="E82" s="977"/>
      <c r="F82" s="977"/>
      <c r="G82" s="978" t="s">
        <v>1170</v>
      </c>
      <c r="H82" s="979">
        <f>SUM(I64:I81)</f>
        <v>0</v>
      </c>
      <c r="I82" s="953"/>
      <c r="J82" s="954"/>
    </row>
    <row r="83" spans="2:14" s="953" customFormat="1" ht="9" customHeight="1" thickBot="1">
      <c r="B83" s="1008"/>
      <c r="C83" s="1009"/>
      <c r="D83" s="1010"/>
      <c r="E83" s="1009"/>
      <c r="F83" s="1009"/>
      <c r="G83" s="1011"/>
      <c r="H83" s="1010"/>
      <c r="I83" s="1010"/>
      <c r="J83" s="1012"/>
      <c r="M83" s="959"/>
    </row>
    <row r="84" spans="2:14" s="953" customFormat="1" ht="26.25" customHeight="1">
      <c r="B84" s="949"/>
      <c r="C84" s="1013" t="s">
        <v>1169</v>
      </c>
      <c r="D84" s="950"/>
      <c r="E84" s="1013"/>
      <c r="F84" s="1013"/>
      <c r="G84" s="1014"/>
      <c r="H84" s="950"/>
      <c r="I84" s="950"/>
      <c r="J84" s="951"/>
      <c r="M84" s="959"/>
    </row>
    <row r="85" spans="2:14">
      <c r="B85" s="952"/>
      <c r="C85" s="1629" t="s">
        <v>1252</v>
      </c>
      <c r="D85" s="1630" t="s">
        <v>1253</v>
      </c>
      <c r="E85" s="1631"/>
      <c r="F85" s="1631"/>
      <c r="G85" s="1632" t="s">
        <v>1120</v>
      </c>
      <c r="H85" s="1633" t="s">
        <v>1119</v>
      </c>
      <c r="I85" s="953"/>
      <c r="J85" s="954"/>
      <c r="M85" s="831"/>
    </row>
    <row r="86" spans="2:14">
      <c r="B86" s="952"/>
      <c r="C86" s="1000" t="s">
        <v>1168</v>
      </c>
      <c r="D86" s="2195" t="s">
        <v>1167</v>
      </c>
      <c r="E86" s="2196"/>
      <c r="F86" s="2197"/>
      <c r="G86" s="831" t="str">
        <f t="array" ref="G86">IFERROR(INDEX('ESDS-Lookup-Table'!$B$1:$B$469,MATCH(1,('ESDS-Lookup-Table'!$A$1:$A$469=C86)*('ESDS-Lookup-Table'!$C$1:$C$469=$D$17)*('ESDS-Lookup-Table'!$D$1:$D$469=$D$19),0)),"Select Region and Activity")</f>
        <v>Select Region and Activity</v>
      </c>
      <c r="H86" s="801"/>
      <c r="I86" s="953">
        <f t="shared" ref="I86:I94" si="3">N(H86)</f>
        <v>0</v>
      </c>
      <c r="J86" s="954"/>
    </row>
    <row r="87" spans="2:14">
      <c r="B87" s="952"/>
      <c r="C87" s="1004" t="s">
        <v>1166</v>
      </c>
      <c r="D87" s="2189" t="s">
        <v>1165</v>
      </c>
      <c r="E87" s="2190"/>
      <c r="F87" s="2191"/>
      <c r="G87" s="1839" t="str">
        <f t="array" ref="G87">IFERROR(INDEX('ESDS-Lookup-Table'!$B$1:$B$469,MATCH(1,('ESDS-Lookup-Table'!$A$1:$A$469=C87)*('ESDS-Lookup-Table'!$C$1:$C$469=$D$17)*('ESDS-Lookup-Table'!$D$1:$D$469=$D$19),0)),"Select Region and Activity")</f>
        <v>Select Region and Activity</v>
      </c>
      <c r="H87" s="801"/>
      <c r="I87" s="953">
        <f t="shared" si="3"/>
        <v>0</v>
      </c>
      <c r="J87" s="954"/>
    </row>
    <row r="88" spans="2:14">
      <c r="B88" s="952"/>
      <c r="C88" s="1004" t="s">
        <v>1164</v>
      </c>
      <c r="D88" s="2189" t="s">
        <v>1163</v>
      </c>
      <c r="E88" s="2190"/>
      <c r="F88" s="2191"/>
      <c r="G88" s="1839" t="str">
        <f t="array" ref="G88">IFERROR(INDEX('ESDS-Lookup-Table'!$B$1:$B$469,MATCH(1,('ESDS-Lookup-Table'!$A$1:$A$469=C88)*('ESDS-Lookup-Table'!$C$1:$C$469=$D$17)*('ESDS-Lookup-Table'!$D$1:$D$469=$D$19),0)),"Select Region and Activity")</f>
        <v>Select Region and Activity</v>
      </c>
      <c r="H88" s="801"/>
      <c r="I88" s="953">
        <f t="shared" si="3"/>
        <v>0</v>
      </c>
      <c r="J88" s="954"/>
    </row>
    <row r="89" spans="2:14">
      <c r="B89" s="952"/>
      <c r="C89" s="1004" t="s">
        <v>1162</v>
      </c>
      <c r="D89" s="2189" t="s">
        <v>1161</v>
      </c>
      <c r="E89" s="2190"/>
      <c r="F89" s="2191"/>
      <c r="G89" s="1839" t="str">
        <f t="array" ref="G89">IFERROR(INDEX('ESDS-Lookup-Table'!$B$1:$B$469,MATCH(1,('ESDS-Lookup-Table'!$A$1:$A$469=C89)*('ESDS-Lookup-Table'!$C$1:$C$469=$D$17)*('ESDS-Lookup-Table'!$D$1:$D$469=$D$19),0)),"Select Region and Activity")</f>
        <v>Select Region and Activity</v>
      </c>
      <c r="H89" s="801"/>
      <c r="I89" s="953">
        <f t="shared" si="3"/>
        <v>0</v>
      </c>
      <c r="J89" s="954"/>
    </row>
    <row r="90" spans="2:14">
      <c r="B90" s="952"/>
      <c r="C90" s="1004" t="s">
        <v>1160</v>
      </c>
      <c r="D90" s="2189" t="s">
        <v>1159</v>
      </c>
      <c r="E90" s="2190"/>
      <c r="F90" s="2191"/>
      <c r="G90" s="1839" t="str">
        <f t="array" ref="G90">IFERROR(INDEX('ESDS-Lookup-Table'!$B$1:$B$469,MATCH(1,('ESDS-Lookup-Table'!$A$1:$A$469=C90)*('ESDS-Lookup-Table'!$C$1:$C$469=$D$17)*('ESDS-Lookup-Table'!$D$1:$D$469=$D$19),0)),"Select Region and Activity")</f>
        <v>Select Region and Activity</v>
      </c>
      <c r="H90" s="801"/>
      <c r="I90" s="953">
        <f t="shared" si="3"/>
        <v>0</v>
      </c>
      <c r="J90" s="954"/>
    </row>
    <row r="91" spans="2:14">
      <c r="B91" s="952"/>
      <c r="C91" s="1004" t="s">
        <v>1158</v>
      </c>
      <c r="D91" s="2189" t="s">
        <v>1157</v>
      </c>
      <c r="E91" s="2190"/>
      <c r="F91" s="2191"/>
      <c r="G91" s="1839" t="str">
        <f t="array" ref="G91">IFERROR(INDEX('ESDS-Lookup-Table'!$B$1:$B$469,MATCH(1,('ESDS-Lookup-Table'!$A$1:$A$469=C91)*('ESDS-Lookup-Table'!$C$1:$C$469=$D$17)*('ESDS-Lookup-Table'!$D$1:$D$469=$D$19),0)),"Select Region and Activity")</f>
        <v>Select Region and Activity</v>
      </c>
      <c r="H91" s="801"/>
      <c r="I91" s="953">
        <f t="shared" si="3"/>
        <v>0</v>
      </c>
      <c r="J91" s="954"/>
    </row>
    <row r="92" spans="2:14">
      <c r="B92" s="952"/>
      <c r="C92" s="1004" t="s">
        <v>1156</v>
      </c>
      <c r="D92" s="2189" t="s">
        <v>1155</v>
      </c>
      <c r="E92" s="2190"/>
      <c r="F92" s="2191"/>
      <c r="G92" s="1839" t="str">
        <f t="array" ref="G92">IFERROR(INDEX('ESDS-Lookup-Table'!$B$1:$B$469,MATCH(1,('ESDS-Lookup-Table'!$A$1:$A$469=C92)*('ESDS-Lookup-Table'!$C$1:$C$469=$D$17)*('ESDS-Lookup-Table'!$D$1:$D$469=$D$19),0)),"Select Region and Activity")</f>
        <v>Select Region and Activity</v>
      </c>
      <c r="H92" s="801"/>
      <c r="I92" s="953">
        <f t="shared" si="3"/>
        <v>0</v>
      </c>
      <c r="J92" s="954"/>
    </row>
    <row r="93" spans="2:14">
      <c r="B93" s="952"/>
      <c r="C93" s="1004" t="s">
        <v>1154</v>
      </c>
      <c r="D93" s="2189" t="s">
        <v>1153</v>
      </c>
      <c r="E93" s="2190"/>
      <c r="F93" s="2191"/>
      <c r="G93" s="1839" t="str">
        <f t="array" ref="G93">IFERROR(INDEX('ESDS-Lookup-Table'!$B$1:$B$469,MATCH(1,('ESDS-Lookup-Table'!$A$1:$A$469=C93)*('ESDS-Lookup-Table'!$C$1:$C$469=$D$17)*('ESDS-Lookup-Table'!$D$1:$D$469=$D$19),0)),"Select Region and Activity")</f>
        <v>Select Region and Activity</v>
      </c>
      <c r="H93" s="801"/>
      <c r="I93" s="953">
        <f t="shared" si="3"/>
        <v>0</v>
      </c>
      <c r="J93" s="954"/>
    </row>
    <row r="94" spans="2:14">
      <c r="B94" s="952"/>
      <c r="C94" s="1006" t="s">
        <v>1152</v>
      </c>
      <c r="D94" s="2192" t="s">
        <v>1151</v>
      </c>
      <c r="E94" s="2193"/>
      <c r="F94" s="2194"/>
      <c r="G94" s="831" t="str">
        <f t="array" ref="G94">IFERROR(INDEX('ESDS-Lookup-Table'!$B$1:$B$469,MATCH(1,('ESDS-Lookup-Table'!$A$1:$A$469=C94)*('ESDS-Lookup-Table'!$C$1:$C$469=$D$17)*('ESDS-Lookup-Table'!$D$1:$D$469=$D$19),0)),"Select Region and Activity")</f>
        <v>Select Region and Activity</v>
      </c>
      <c r="H94" s="801"/>
      <c r="I94" s="953">
        <f t="shared" si="3"/>
        <v>0</v>
      </c>
      <c r="J94" s="954"/>
    </row>
    <row r="95" spans="2:14">
      <c r="B95" s="952"/>
      <c r="C95" s="975" t="s">
        <v>35</v>
      </c>
      <c r="D95" s="976"/>
      <c r="E95" s="977"/>
      <c r="F95" s="977"/>
      <c r="G95" s="978" t="s">
        <v>1150</v>
      </c>
      <c r="H95" s="979">
        <f>SUM(I86:I94)</f>
        <v>0</v>
      </c>
      <c r="I95" s="953"/>
      <c r="J95" s="954"/>
      <c r="N95" s="953"/>
    </row>
    <row r="96" spans="2:14" s="953" customFormat="1" ht="7.5" customHeight="1">
      <c r="B96" s="952"/>
      <c r="C96" s="980"/>
      <c r="D96" s="982"/>
      <c r="E96" s="980"/>
      <c r="F96" s="980"/>
      <c r="G96" s="981"/>
      <c r="H96" s="982"/>
      <c r="J96" s="954"/>
      <c r="M96" s="959"/>
    </row>
    <row r="97" spans="2:14" s="953" customFormat="1" ht="7.5" customHeight="1">
      <c r="B97" s="952"/>
      <c r="C97" s="998"/>
      <c r="E97" s="998"/>
      <c r="F97" s="998"/>
      <c r="G97" s="981"/>
      <c r="J97" s="954"/>
      <c r="M97" s="959"/>
    </row>
    <row r="98" spans="2:14" s="953" customFormat="1">
      <c r="B98" s="952"/>
      <c r="C98" s="999" t="s">
        <v>1149</v>
      </c>
      <c r="E98" s="999"/>
      <c r="F98" s="999"/>
      <c r="G98" s="981"/>
      <c r="J98" s="954"/>
      <c r="M98" s="959"/>
    </row>
    <row r="99" spans="2:14">
      <c r="B99" s="952"/>
      <c r="C99" s="1629" t="s">
        <v>1252</v>
      </c>
      <c r="D99" s="1630" t="s">
        <v>1253</v>
      </c>
      <c r="E99" s="1631"/>
      <c r="F99" s="1631"/>
      <c r="G99" s="1632" t="s">
        <v>1120</v>
      </c>
      <c r="H99" s="1633" t="s">
        <v>1119</v>
      </c>
      <c r="I99" s="953"/>
      <c r="J99" s="954"/>
    </row>
    <row r="100" spans="2:14">
      <c r="B100" s="952"/>
      <c r="C100" s="1000" t="s">
        <v>1148</v>
      </c>
      <c r="D100" s="2204" t="s">
        <v>1147</v>
      </c>
      <c r="E100" s="2205"/>
      <c r="F100" s="2206"/>
      <c r="G100" s="831" t="str">
        <f t="array" ref="G100">IFERROR(INDEX('ESDS-Lookup-Table'!$B$1:$B$469,MATCH(1,('ESDS-Lookup-Table'!$A$1:$A$469=C100)*('ESDS-Lookup-Table'!$C$1:$C$469=$D$17)*('ESDS-Lookup-Table'!$D$1:$D$469=$D$19),0)),"Select Region and Activity")</f>
        <v>Select Region and Activity</v>
      </c>
      <c r="H100" s="801"/>
      <c r="I100" s="953">
        <f t="shared" ref="I100:I121" si="4">N(H100)</f>
        <v>0</v>
      </c>
      <c r="J100" s="954"/>
    </row>
    <row r="101" spans="2:14" ht="15" customHeight="1">
      <c r="B101" s="952"/>
      <c r="C101" s="1004" t="s">
        <v>1146</v>
      </c>
      <c r="D101" s="2189" t="s">
        <v>1143</v>
      </c>
      <c r="E101" s="2190"/>
      <c r="F101" s="2191"/>
      <c r="G101" s="1840" t="str">
        <f t="array" ref="G101">IFERROR(INDEX('ESDS-Lookup-Table'!$B$1:$B$469,MATCH(1,('ESDS-Lookup-Table'!$A$1:$A$469=C101)*('ESDS-Lookup-Table'!$C$1:$C$469=$D$17)*('ESDS-Lookup-Table'!$D$1:$D$469=$D$19),0)),"Select Region and Activity")</f>
        <v>Select Region and Activity</v>
      </c>
      <c r="H101" s="801"/>
      <c r="I101" s="953">
        <f t="shared" si="4"/>
        <v>0</v>
      </c>
      <c r="J101" s="954"/>
    </row>
    <row r="102" spans="2:14">
      <c r="B102" s="952"/>
      <c r="C102" s="1004" t="s">
        <v>1144</v>
      </c>
      <c r="D102" s="2189" t="s">
        <v>1143</v>
      </c>
      <c r="E102" s="2190"/>
      <c r="F102" s="2191"/>
      <c r="G102" s="1839" t="str">
        <f t="array" ref="G102">IFERROR(INDEX('ESDS-Lookup-Table'!$B$1:$B$469,MATCH(1,('ESDS-Lookup-Table'!$A$1:$A$469=C102)*('ESDS-Lookup-Table'!$C$1:$C$469=$D$17)*('ESDS-Lookup-Table'!$D$1:$D$469=$D$19),0)),"Select Region and Activity")</f>
        <v>Select Region and Activity</v>
      </c>
      <c r="H102" s="801"/>
      <c r="I102" s="953">
        <f t="shared" si="4"/>
        <v>0</v>
      </c>
      <c r="J102" s="954"/>
    </row>
    <row r="103" spans="2:14">
      <c r="B103" s="952"/>
      <c r="C103" s="1004" t="s">
        <v>1142</v>
      </c>
      <c r="D103" s="2201" t="s">
        <v>1247</v>
      </c>
      <c r="E103" s="2202"/>
      <c r="F103" s="2203"/>
      <c r="G103" s="1839" t="str">
        <f t="array" ref="G103">IFERROR(INDEX('ESDS-Lookup-Table'!$B$1:$B$469,MATCH(1,('ESDS-Lookup-Table'!$A$1:$A$469=C103)*('ESDS-Lookup-Table'!$C$1:$C$469=$D$17)*('ESDS-Lookup-Table'!$D$1:$D$469=$D$19),0)),"Select Region and Activity")</f>
        <v>Select Region and Activity</v>
      </c>
      <c r="H103" s="801"/>
      <c r="I103" s="953">
        <f t="shared" si="4"/>
        <v>0</v>
      </c>
      <c r="J103" s="954"/>
      <c r="N103" s="824"/>
    </row>
    <row r="104" spans="2:14">
      <c r="B104" s="952"/>
      <c r="C104" s="1002" t="s">
        <v>1236</v>
      </c>
      <c r="D104" s="2207" t="s">
        <v>1248</v>
      </c>
      <c r="E104" s="2208"/>
      <c r="F104" s="2209"/>
      <c r="G104" s="1839" t="str">
        <f t="array" ref="G104">IFERROR(INDEX('ESDS-Lookup-Table'!$B$1:$B$469,MATCH(1,('ESDS-Lookup-Table'!$A$1:$A$469=C104)*('ESDS-Lookup-Table'!$C$1:$C$469=$D$17)*('ESDS-Lookup-Table'!$D$1:$D$469=$D$19),0)),"Select Region and Activity")</f>
        <v>Select Region and Activity</v>
      </c>
      <c r="H104" s="801"/>
      <c r="I104" s="953">
        <f t="shared" si="4"/>
        <v>0</v>
      </c>
      <c r="J104" s="954"/>
      <c r="N104" s="824"/>
    </row>
    <row r="105" spans="2:14">
      <c r="B105" s="952"/>
      <c r="C105" s="1004" t="s">
        <v>1141</v>
      </c>
      <c r="D105" s="2201" t="s">
        <v>1249</v>
      </c>
      <c r="E105" s="2202"/>
      <c r="F105" s="2203"/>
      <c r="G105" s="1839" t="str">
        <f t="array" ref="G105">IFERROR(INDEX('ESDS-Lookup-Table'!$B$1:$B$469,MATCH(1,('ESDS-Lookup-Table'!$A$1:$A$469=C105)*('ESDS-Lookup-Table'!$C$1:$C$469=$D$17)*('ESDS-Lookup-Table'!$D$1:$D$469=$D$19),0)),"Select Region and Activity")</f>
        <v>Select Region and Activity</v>
      </c>
      <c r="H105" s="801"/>
      <c r="I105" s="953">
        <f t="shared" si="4"/>
        <v>0</v>
      </c>
      <c r="J105" s="954"/>
      <c r="N105" s="824"/>
    </row>
    <row r="106" spans="2:14">
      <c r="B106" s="952"/>
      <c r="C106" s="1002" t="s">
        <v>1237</v>
      </c>
      <c r="D106" s="2201" t="s">
        <v>1250</v>
      </c>
      <c r="E106" s="2202"/>
      <c r="F106" s="2203"/>
      <c r="G106" s="1839" t="str">
        <f t="array" ref="G106">IFERROR(INDEX('ESDS-Lookup-Table'!$B$1:$B$469,MATCH(1,('ESDS-Lookup-Table'!$A$1:$A$469=C106)*('ESDS-Lookup-Table'!$C$1:$C$469=$D$17)*('ESDS-Lookup-Table'!$D$1:$D$469=$D$19),0)),"Select Region and Activity")</f>
        <v>Select Region and Activity</v>
      </c>
      <c r="H106" s="801"/>
      <c r="I106" s="953">
        <f t="shared" si="4"/>
        <v>0</v>
      </c>
      <c r="J106" s="954"/>
      <c r="N106" s="824"/>
    </row>
    <row r="107" spans="2:14">
      <c r="B107" s="952"/>
      <c r="C107" s="1004">
        <v>7.5</v>
      </c>
      <c r="D107" s="2189" t="s">
        <v>1140</v>
      </c>
      <c r="E107" s="2190"/>
      <c r="F107" s="2191"/>
      <c r="G107" s="1839" t="str">
        <f t="array" ref="G107">IFERROR(INDEX('ESDS-Lookup-Table'!$B$1:$B$469,MATCH(1,('ESDS-Lookup-Table'!$A$1:$A$469=C107)*('ESDS-Lookup-Table'!$C$1:$C$469=$D$17)*('ESDS-Lookup-Table'!$D$1:$D$469=$D$19),0)),"Select Region and Activity")</f>
        <v>Select Region and Activity</v>
      </c>
      <c r="H107" s="801"/>
      <c r="I107" s="953">
        <f t="shared" si="4"/>
        <v>0</v>
      </c>
      <c r="J107" s="954"/>
    </row>
    <row r="108" spans="2:14">
      <c r="B108" s="952"/>
      <c r="C108" s="1004">
        <v>7.6</v>
      </c>
      <c r="D108" s="2189" t="s">
        <v>1139</v>
      </c>
      <c r="E108" s="2190"/>
      <c r="F108" s="2191"/>
      <c r="G108" s="1839" t="str">
        <f t="array" ref="G108">IFERROR(INDEX('ESDS-Lookup-Table'!$B$1:$B$469,MATCH(1,('ESDS-Lookup-Table'!$A$1:$A$469=C108)*('ESDS-Lookup-Table'!$C$1:$C$469=$D$17)*('ESDS-Lookup-Table'!$D$1:$D$469=$D$19),0)),"Select Region and Activity")</f>
        <v>Select Region and Activity</v>
      </c>
      <c r="H108" s="801"/>
      <c r="I108" s="953">
        <f t="shared" si="4"/>
        <v>0</v>
      </c>
      <c r="J108" s="954"/>
    </row>
    <row r="109" spans="2:14">
      <c r="B109" s="952"/>
      <c r="C109" s="1004">
        <v>7.7</v>
      </c>
      <c r="D109" s="2189" t="s">
        <v>1138</v>
      </c>
      <c r="E109" s="2190"/>
      <c r="F109" s="2191"/>
      <c r="G109" s="1839" t="str">
        <f t="array" ref="G109">IFERROR(INDEX('ESDS-Lookup-Table'!$B$1:$B$469,MATCH(1,('ESDS-Lookup-Table'!$A$1:$A$469=C109)*('ESDS-Lookup-Table'!$C$1:$C$469=$D$17)*('ESDS-Lookup-Table'!$D$1:$D$469=$D$19),0)),"Select Region and Activity")</f>
        <v>Select Region and Activity</v>
      </c>
      <c r="H109" s="801"/>
      <c r="I109" s="953">
        <f t="shared" si="4"/>
        <v>0</v>
      </c>
      <c r="J109" s="954"/>
    </row>
    <row r="110" spans="2:14">
      <c r="B110" s="952"/>
      <c r="C110" s="1004">
        <v>7.8</v>
      </c>
      <c r="D110" s="2189" t="s">
        <v>1137</v>
      </c>
      <c r="E110" s="2190"/>
      <c r="F110" s="2191"/>
      <c r="G110" s="1839" t="str">
        <f t="array" ref="G110">IFERROR(INDEX('ESDS-Lookup-Table'!$B$1:$B$469,MATCH(1,('ESDS-Lookup-Table'!$A$1:$A$469=C110)*('ESDS-Lookup-Table'!$C$1:$C$469=$D$17)*('ESDS-Lookup-Table'!$D$1:$D$469=$D$19),0)),"Select Region and Activity")</f>
        <v>Select Region and Activity</v>
      </c>
      <c r="H110" s="801"/>
      <c r="I110" s="953">
        <f t="shared" si="4"/>
        <v>0</v>
      </c>
      <c r="J110" s="954"/>
    </row>
    <row r="111" spans="2:14" s="1841" customFormat="1">
      <c r="B111" s="1015"/>
      <c r="C111" s="1016" t="s">
        <v>1136</v>
      </c>
      <c r="D111" s="2198" t="s">
        <v>1251</v>
      </c>
      <c r="E111" s="2199"/>
      <c r="F111" s="2200"/>
      <c r="G111" s="1839" t="str">
        <f t="array" ref="G111">IFERROR(INDEX('ESDS-Lookup-Table'!$B$1:$B$469,MATCH(1,('ESDS-Lookup-Table'!$A$1:$A$469=C111)*('ESDS-Lookup-Table'!$C$1:$C$469=$D$17)*('ESDS-Lookup-Table'!$D$1:$D$469=$D$19),0)),"Select Region and Activity")</f>
        <v>Select Region and Activity</v>
      </c>
      <c r="H111" s="801"/>
      <c r="I111" s="953">
        <f t="shared" si="4"/>
        <v>0</v>
      </c>
      <c r="J111" s="1017"/>
      <c r="L111" s="959"/>
    </row>
    <row r="112" spans="2:14">
      <c r="B112" s="952"/>
      <c r="C112" s="1004" t="s">
        <v>1135</v>
      </c>
      <c r="D112" s="2189" t="s">
        <v>1134</v>
      </c>
      <c r="E112" s="2190"/>
      <c r="F112" s="2191"/>
      <c r="G112" s="1839" t="str">
        <f t="array" ref="G112">IFERROR(INDEX('ESDS-Lookup-Table'!$B$1:$B$469,MATCH(1,('ESDS-Lookup-Table'!$A$1:$A$469=C112)*('ESDS-Lookup-Table'!$C$1:$C$469=$D$17)*('ESDS-Lookup-Table'!$D$1:$D$469=$D$19),0)),"Select Region and Activity")</f>
        <v>Select Region and Activity</v>
      </c>
      <c r="H112" s="801"/>
      <c r="I112" s="953">
        <f t="shared" si="4"/>
        <v>0</v>
      </c>
      <c r="J112" s="954"/>
    </row>
    <row r="113" spans="2:10">
      <c r="B113" s="952"/>
      <c r="C113" s="1004" t="s">
        <v>1133</v>
      </c>
      <c r="D113" s="2189" t="s">
        <v>1132</v>
      </c>
      <c r="E113" s="2190"/>
      <c r="F113" s="2191"/>
      <c r="G113" s="1839" t="str">
        <f t="array" ref="G113">IFERROR(INDEX('ESDS-Lookup-Table'!$B$1:$B$469,MATCH(1,('ESDS-Lookup-Table'!$A$1:$A$469=C113)*('ESDS-Lookup-Table'!$C$1:$C$469=$D$17)*('ESDS-Lookup-Table'!$D$1:$D$469=$D$19),0)),"Select Region and Activity")</f>
        <v>Select Region and Activity</v>
      </c>
      <c r="H113" s="801"/>
      <c r="I113" s="953">
        <f t="shared" si="4"/>
        <v>0</v>
      </c>
      <c r="J113" s="954"/>
    </row>
    <row r="114" spans="2:10">
      <c r="B114" s="952"/>
      <c r="C114" s="1004" t="s">
        <v>1131</v>
      </c>
      <c r="D114" s="2189" t="s">
        <v>1130</v>
      </c>
      <c r="E114" s="2190"/>
      <c r="F114" s="2191"/>
      <c r="G114" s="1839" t="str">
        <f t="array" ref="G114">IFERROR(INDEX('ESDS-Lookup-Table'!$B$1:$B$469,MATCH(1,('ESDS-Lookup-Table'!$A$1:$A$469=C114)*('ESDS-Lookup-Table'!$C$1:$C$469=$D$17)*('ESDS-Lookup-Table'!$D$1:$D$469=$D$19),0)),"Select Region and Activity")</f>
        <v>Select Region and Activity</v>
      </c>
      <c r="H114" s="801"/>
      <c r="I114" s="953">
        <f t="shared" si="4"/>
        <v>0</v>
      </c>
      <c r="J114" s="954"/>
    </row>
    <row r="115" spans="2:10">
      <c r="B115" s="952"/>
      <c r="C115" s="1004">
        <v>7.11</v>
      </c>
      <c r="D115" s="2189" t="s">
        <v>1129</v>
      </c>
      <c r="E115" s="2190"/>
      <c r="F115" s="2191"/>
      <c r="G115" s="1839" t="str">
        <f t="array" ref="G115">IFERROR(INDEX('ESDS-Lookup-Table'!$B$1:$B$469,MATCH(1,('ESDS-Lookup-Table'!$A$1:$A$469=C115)*('ESDS-Lookup-Table'!$C$1:$C$469=$D$17)*('ESDS-Lookup-Table'!$D$1:$D$469=$D$19),0)),"Select Region and Activity")</f>
        <v>Select Region and Activity</v>
      </c>
      <c r="H115" s="801"/>
      <c r="I115" s="953">
        <f t="shared" si="4"/>
        <v>0</v>
      </c>
      <c r="J115" s="954"/>
    </row>
    <row r="116" spans="2:10">
      <c r="B116" s="952"/>
      <c r="C116" s="1004">
        <v>7.12</v>
      </c>
      <c r="D116" s="2189" t="s">
        <v>1128</v>
      </c>
      <c r="E116" s="2190"/>
      <c r="F116" s="2191"/>
      <c r="G116" s="1839" t="str">
        <f t="array" ref="G116">IFERROR(INDEX('ESDS-Lookup-Table'!$B$1:$B$469,MATCH(1,('ESDS-Lookup-Table'!$A$1:$A$469=C116)*('ESDS-Lookup-Table'!$C$1:$C$469=$D$17)*('ESDS-Lookup-Table'!$D$1:$D$469=$D$19),0)),"Select Region and Activity")</f>
        <v>Select Region and Activity</v>
      </c>
      <c r="H116" s="801"/>
      <c r="I116" s="953">
        <f t="shared" si="4"/>
        <v>0</v>
      </c>
      <c r="J116" s="954"/>
    </row>
    <row r="117" spans="2:10">
      <c r="B117" s="952"/>
      <c r="C117" s="1004">
        <v>7.13</v>
      </c>
      <c r="D117" s="2189" t="s">
        <v>1127</v>
      </c>
      <c r="E117" s="2190"/>
      <c r="F117" s="2191"/>
      <c r="G117" s="1839" t="str">
        <f t="array" ref="G117">IFERROR(INDEX('ESDS-Lookup-Table'!$B$1:$B$469,MATCH(1,('ESDS-Lookup-Table'!$A$1:$A$469=C117)*('ESDS-Lookup-Table'!$C$1:$C$469=$D$17)*('ESDS-Lookup-Table'!$D$1:$D$469=$D$19),0)),"Select Region and Activity")</f>
        <v>Select Region and Activity</v>
      </c>
      <c r="H117" s="801"/>
      <c r="I117" s="953">
        <f t="shared" si="4"/>
        <v>0</v>
      </c>
      <c r="J117" s="986"/>
    </row>
    <row r="118" spans="2:10">
      <c r="B118" s="952"/>
      <c r="C118" s="1004">
        <v>7.14</v>
      </c>
      <c r="D118" s="2189" t="s">
        <v>1126</v>
      </c>
      <c r="E118" s="2190"/>
      <c r="F118" s="2191"/>
      <c r="G118" s="1839" t="str">
        <f t="array" ref="G118">IFERROR(INDEX('ESDS-Lookup-Table'!$B$1:$B$469,MATCH(1,('ESDS-Lookup-Table'!$A$1:$A$469=C118)*('ESDS-Lookup-Table'!$C$1:$C$469=$D$17)*('ESDS-Lookup-Table'!$D$1:$D$469=$D$19),0)),"Select Region and Activity")</f>
        <v>Select Region and Activity</v>
      </c>
      <c r="H118" s="801"/>
      <c r="I118" s="953">
        <f t="shared" si="4"/>
        <v>0</v>
      </c>
      <c r="J118" s="954"/>
    </row>
    <row r="119" spans="2:10">
      <c r="B119" s="952"/>
      <c r="C119" s="1004">
        <v>7.15</v>
      </c>
      <c r="D119" s="2189" t="s">
        <v>1125</v>
      </c>
      <c r="E119" s="2190"/>
      <c r="F119" s="2191"/>
      <c r="G119" s="1839" t="str">
        <f t="array" ref="G119">IFERROR(INDEX('ESDS-Lookup-Table'!$B$1:$B$469,MATCH(1,('ESDS-Lookup-Table'!$A$1:$A$469=C119)*('ESDS-Lookup-Table'!$C$1:$C$469=$D$17)*('ESDS-Lookup-Table'!$D$1:$D$469=$D$19),0)),"Select Region and Activity")</f>
        <v>Select Region and Activity</v>
      </c>
      <c r="H119" s="801"/>
      <c r="I119" s="953">
        <f t="shared" si="4"/>
        <v>0</v>
      </c>
      <c r="J119" s="954"/>
    </row>
    <row r="120" spans="2:10">
      <c r="B120" s="952"/>
      <c r="C120" s="1004">
        <v>7.16</v>
      </c>
      <c r="D120" s="2189" t="s">
        <v>1124</v>
      </c>
      <c r="E120" s="2190"/>
      <c r="F120" s="2191"/>
      <c r="G120" s="1839" t="str">
        <f t="array" ref="G120">IFERROR(INDEX('ESDS-Lookup-Table'!$B$1:$B$469,MATCH(1,('ESDS-Lookup-Table'!$A$1:$A$469=C120)*('ESDS-Lookup-Table'!$C$1:$C$469=$D$17)*('ESDS-Lookup-Table'!$D$1:$D$469=$D$19),0)),"Select Region and Activity")</f>
        <v>Select Region and Activity</v>
      </c>
      <c r="H120" s="801"/>
      <c r="I120" s="953">
        <f t="shared" si="4"/>
        <v>0</v>
      </c>
      <c r="J120" s="954"/>
    </row>
    <row r="121" spans="2:10">
      <c r="B121" s="952"/>
      <c r="C121" s="1006">
        <v>7.17</v>
      </c>
      <c r="D121" s="2192" t="s">
        <v>1123</v>
      </c>
      <c r="E121" s="2193"/>
      <c r="F121" s="2194"/>
      <c r="G121" s="831" t="str">
        <f t="array" ref="G121">IFERROR(INDEX('ESDS-Lookup-Table'!$B$1:$B$469,MATCH(1,('ESDS-Lookup-Table'!$A$1:$A$469=C121)*('ESDS-Lookup-Table'!$C$1:$C$469=$D$17)*('ESDS-Lookup-Table'!$D$1:$D$469=$D$19),0)),"Select Region and Activity")</f>
        <v>Select Region and Activity</v>
      </c>
      <c r="H121" s="801"/>
      <c r="I121" s="953">
        <f t="shared" si="4"/>
        <v>0</v>
      </c>
      <c r="J121" s="954"/>
    </row>
    <row r="122" spans="2:10">
      <c r="B122" s="952"/>
      <c r="C122" s="975"/>
      <c r="D122" s="976"/>
      <c r="E122" s="977"/>
      <c r="F122" s="977"/>
      <c r="G122" s="978" t="s">
        <v>1122</v>
      </c>
      <c r="H122" s="979">
        <f>SUM(I100:I121)</f>
        <v>0</v>
      </c>
      <c r="I122" s="953"/>
      <c r="J122" s="954"/>
    </row>
    <row r="123" spans="2:10" ht="7.5" customHeight="1">
      <c r="B123" s="952"/>
      <c r="C123" s="980"/>
      <c r="D123" s="982"/>
      <c r="E123" s="980"/>
      <c r="F123" s="980"/>
      <c r="G123" s="981"/>
      <c r="H123" s="982"/>
      <c r="I123" s="953"/>
      <c r="J123" s="954"/>
    </row>
    <row r="124" spans="2:10">
      <c r="B124" s="952"/>
      <c r="C124" s="999" t="s">
        <v>1121</v>
      </c>
      <c r="D124" s="953"/>
      <c r="E124" s="999"/>
      <c r="F124" s="999"/>
      <c r="G124" s="981"/>
      <c r="H124" s="953"/>
      <c r="I124" s="953"/>
      <c r="J124" s="954"/>
    </row>
    <row r="125" spans="2:10">
      <c r="B125" s="952"/>
      <c r="C125" s="1629" t="s">
        <v>1252</v>
      </c>
      <c r="D125" s="1630" t="s">
        <v>1253</v>
      </c>
      <c r="E125" s="1631"/>
      <c r="F125" s="1631"/>
      <c r="G125" s="1632" t="s">
        <v>1120</v>
      </c>
      <c r="H125" s="1633" t="s">
        <v>1119</v>
      </c>
      <c r="I125" s="953"/>
      <c r="J125" s="954"/>
    </row>
    <row r="126" spans="2:10">
      <c r="B126" s="952"/>
      <c r="C126" s="1000" t="s">
        <v>1118</v>
      </c>
      <c r="D126" s="2195" t="s">
        <v>1117</v>
      </c>
      <c r="E126" s="2196"/>
      <c r="F126" s="2197"/>
      <c r="G126" s="831" t="str">
        <f t="array" ref="G126">IFERROR(INDEX('ESDS-Lookup-Table'!$B$1:$B$469,MATCH(1,('ESDS-Lookup-Table'!$A$1:$A$469=C126)*('ESDS-Lookup-Table'!$C$1:$C$469=$D$17)*('ESDS-Lookup-Table'!$D$1:$D$469=$D$19),0)),"Select Region and Activity")</f>
        <v>Select Region and Activity</v>
      </c>
      <c r="H126" s="801"/>
      <c r="I126" s="953">
        <f>N(H126)</f>
        <v>0</v>
      </c>
      <c r="J126" s="954"/>
    </row>
    <row r="127" spans="2:10">
      <c r="B127" s="952"/>
      <c r="C127" s="1004" t="s">
        <v>1116</v>
      </c>
      <c r="D127" s="2189" t="s">
        <v>1115</v>
      </c>
      <c r="E127" s="2190"/>
      <c r="F127" s="2191"/>
      <c r="G127" s="1839" t="str">
        <f t="array" ref="G127">IFERROR(INDEX('ESDS-Lookup-Table'!$B$1:$B$469,MATCH(1,('ESDS-Lookup-Table'!$A$1:$A$469=C127)*('ESDS-Lookup-Table'!$C$1:$C$469=$D$17)*('ESDS-Lookup-Table'!$D$1:$D$469=$D$19),0)),"Select Region and Activity")</f>
        <v>Select Region and Activity</v>
      </c>
      <c r="H127" s="801"/>
      <c r="I127" s="953">
        <f>N(H127)</f>
        <v>0</v>
      </c>
      <c r="J127" s="954"/>
    </row>
    <row r="128" spans="2:10">
      <c r="B128" s="952"/>
      <c r="C128" s="1004" t="s">
        <v>1114</v>
      </c>
      <c r="D128" s="2189" t="s">
        <v>1113</v>
      </c>
      <c r="E128" s="2190"/>
      <c r="F128" s="2191"/>
      <c r="G128" s="1839" t="str">
        <f t="array" ref="G128">IFERROR(INDEX('ESDS-Lookup-Table'!$B$1:$B$469,MATCH(1,('ESDS-Lookup-Table'!$A$1:$A$469=C128)*('ESDS-Lookup-Table'!$C$1:$C$469=$D$17)*('ESDS-Lookup-Table'!$D$1:$D$469=$D$19),0)),"Select Region and Activity")</f>
        <v>Select Region and Activity</v>
      </c>
      <c r="H128" s="801"/>
      <c r="I128" s="953">
        <f>N(H128)</f>
        <v>0</v>
      </c>
      <c r="J128" s="954"/>
    </row>
    <row r="129" spans="2:10">
      <c r="B129" s="952"/>
      <c r="C129" s="1004" t="s">
        <v>1111</v>
      </c>
      <c r="D129" s="2189" t="s">
        <v>1110</v>
      </c>
      <c r="E129" s="2190"/>
      <c r="F129" s="2191"/>
      <c r="G129" s="1839" t="str">
        <f t="array" ref="G129">IFERROR(INDEX('ESDS-Lookup-Table'!$B$1:$B$469,MATCH(1,('ESDS-Lookup-Table'!$A$1:$A$469=C129)*('ESDS-Lookup-Table'!$C$1:$C$469=$D$17)*('ESDS-Lookup-Table'!$D$1:$D$469=$D$19),0)),"Select Region and Activity")</f>
        <v>Select Region and Activity</v>
      </c>
      <c r="H129" s="801"/>
      <c r="I129" s="953">
        <f>N(H129)</f>
        <v>0</v>
      </c>
      <c r="J129" s="954"/>
    </row>
    <row r="130" spans="2:10">
      <c r="B130" s="952"/>
      <c r="C130" s="1006" t="s">
        <v>1109</v>
      </c>
      <c r="D130" s="2192" t="s">
        <v>1108</v>
      </c>
      <c r="E130" s="2193"/>
      <c r="F130" s="2194"/>
      <c r="G130" s="831" t="str">
        <f t="array" ref="G130">IFERROR(INDEX('ESDS-Lookup-Table'!$B$1:$B$469,MATCH(1,('ESDS-Lookup-Table'!$A$1:$A$469=C130)*('ESDS-Lookup-Table'!$C$1:$C$469=$D$17)*('ESDS-Lookup-Table'!$D$1:$D$469=$D$19),0)),"Select Region and Activity")</f>
        <v>Select Region and Activity</v>
      </c>
      <c r="H130" s="801"/>
      <c r="I130" s="953">
        <f>N(H130)</f>
        <v>0</v>
      </c>
      <c r="J130" s="954"/>
    </row>
    <row r="131" spans="2:10">
      <c r="B131" s="952"/>
      <c r="C131" s="975"/>
      <c r="D131" s="976"/>
      <c r="E131" s="977"/>
      <c r="F131" s="977"/>
      <c r="G131" s="978" t="s">
        <v>1107</v>
      </c>
      <c r="H131" s="979">
        <f>SUM(I126:I130)</f>
        <v>0</v>
      </c>
      <c r="I131" s="953"/>
      <c r="J131" s="954"/>
    </row>
    <row r="132" spans="2:10" ht="15" thickBot="1">
      <c r="B132" s="952"/>
      <c r="C132" s="953"/>
      <c r="D132" s="953"/>
      <c r="E132" s="953"/>
      <c r="F132" s="953"/>
      <c r="G132" s="953"/>
      <c r="H132" s="953"/>
      <c r="I132" s="953"/>
      <c r="J132" s="954"/>
    </row>
    <row r="133" spans="2:10">
      <c r="B133" s="952"/>
      <c r="C133" s="953"/>
      <c r="D133" s="953"/>
      <c r="E133" s="953"/>
      <c r="F133" s="953"/>
      <c r="G133" s="1018" t="s">
        <v>1106</v>
      </c>
      <c r="H133" s="1019">
        <f>H25</f>
        <v>0</v>
      </c>
      <c r="I133" s="953"/>
      <c r="J133" s="954"/>
    </row>
    <row r="134" spans="2:10">
      <c r="B134" s="952"/>
      <c r="C134" s="953"/>
      <c r="D134" s="953"/>
      <c r="E134" s="953"/>
      <c r="F134" s="953"/>
      <c r="G134" s="1020" t="s">
        <v>1105</v>
      </c>
      <c r="H134" s="1021">
        <f>H40</f>
        <v>0</v>
      </c>
      <c r="I134" s="953"/>
      <c r="J134" s="954"/>
    </row>
    <row r="135" spans="2:10">
      <c r="B135" s="952"/>
      <c r="C135" s="953"/>
      <c r="D135" s="953"/>
      <c r="E135" s="953"/>
      <c r="F135" s="953"/>
      <c r="G135" s="1020" t="s">
        <v>1104</v>
      </c>
      <c r="H135" s="1021">
        <f>H52</f>
        <v>0</v>
      </c>
      <c r="I135" s="953"/>
      <c r="J135" s="954"/>
    </row>
    <row r="136" spans="2:10">
      <c r="B136" s="952"/>
      <c r="C136" s="953"/>
      <c r="D136" s="953"/>
      <c r="E136" s="953"/>
      <c r="F136" s="953"/>
      <c r="G136" s="1020" t="s">
        <v>1103</v>
      </c>
      <c r="H136" s="1021">
        <f>H59</f>
        <v>0</v>
      </c>
      <c r="I136" s="953"/>
      <c r="J136" s="954"/>
    </row>
    <row r="137" spans="2:10">
      <c r="B137" s="952"/>
      <c r="C137" s="953"/>
      <c r="D137" s="953"/>
      <c r="E137" s="953"/>
      <c r="F137" s="953"/>
      <c r="G137" s="1020" t="s">
        <v>1102</v>
      </c>
      <c r="H137" s="1021">
        <f>H82</f>
        <v>0</v>
      </c>
      <c r="I137" s="953"/>
      <c r="J137" s="954"/>
    </row>
    <row r="138" spans="2:10">
      <c r="B138" s="952"/>
      <c r="C138" s="953"/>
      <c r="D138" s="953"/>
      <c r="E138" s="953"/>
      <c r="F138" s="953"/>
      <c r="G138" s="1020" t="s">
        <v>1101</v>
      </c>
      <c r="H138" s="1021">
        <f>H95</f>
        <v>0</v>
      </c>
      <c r="I138" s="953"/>
      <c r="J138" s="954"/>
    </row>
    <row r="139" spans="2:10">
      <c r="B139" s="952"/>
      <c r="C139" s="953"/>
      <c r="D139" s="953"/>
      <c r="E139" s="953"/>
      <c r="F139" s="953"/>
      <c r="G139" s="1020" t="s">
        <v>1100</v>
      </c>
      <c r="H139" s="1021">
        <f>H122</f>
        <v>0</v>
      </c>
      <c r="I139" s="953"/>
      <c r="J139" s="954"/>
    </row>
    <row r="140" spans="2:10" ht="15" thickBot="1">
      <c r="B140" s="952"/>
      <c r="C140" s="953"/>
      <c r="D140" s="953"/>
      <c r="E140" s="953"/>
      <c r="F140" s="953"/>
      <c r="G140" s="1022" t="s">
        <v>1099</v>
      </c>
      <c r="H140" s="1023">
        <f>H131</f>
        <v>0</v>
      </c>
      <c r="I140" s="953"/>
      <c r="J140" s="954"/>
    </row>
    <row r="141" spans="2:10" ht="15.5" thickTop="1" thickBot="1">
      <c r="B141" s="952"/>
      <c r="C141" s="953"/>
      <c r="D141" s="953"/>
      <c r="E141" s="953"/>
      <c r="F141" s="953"/>
      <c r="G141" s="1024" t="s">
        <v>1098</v>
      </c>
      <c r="H141" s="1025">
        <f>SUM(H133:H140)</f>
        <v>0</v>
      </c>
      <c r="I141" s="953"/>
      <c r="J141" s="954"/>
    </row>
    <row r="142" spans="2:10" ht="9" customHeight="1" thickBot="1">
      <c r="B142" s="1008"/>
      <c r="C142" s="1010"/>
      <c r="D142" s="1010"/>
      <c r="E142" s="1010"/>
      <c r="F142" s="1010"/>
      <c r="G142" s="1010"/>
      <c r="H142" s="1010"/>
      <c r="I142" s="1010"/>
      <c r="J142" s="1012"/>
    </row>
  </sheetData>
  <sheetProtection password="9F6B" sheet="1" objects="1" scenarios="1" formatCells="0" formatColumns="0" formatRows="0"/>
  <dataConsolidate/>
  <customSheetViews>
    <customSheetView guid="{1A40067C-0AC1-4C99-AB38-50E48336F373}" showGridLines="0" hiddenColumns="1">
      <selection activeCell="M32" sqref="M32"/>
      <rowBreaks count="1" manualBreakCount="1">
        <brk id="83" min="1" max="9" man="1"/>
      </rowBreaks>
      <pageMargins left="0.7" right="0.7" top="0.75" bottom="0.75" header="0.3" footer="0.3"/>
      <printOptions horizontalCentered="1"/>
      <pageSetup scale="67" fitToHeight="2" orientation="portrait" r:id="rId1"/>
      <headerFooter>
        <oddFooter>&amp;LForm 2C
Evergreen Standard Checklist
(ESDS v2.2)&amp;CCFA Forms&amp;REdition: 2015
Version: 1.0</oddFooter>
      </headerFooter>
    </customSheetView>
  </customSheetViews>
  <mergeCells count="80">
    <mergeCell ref="D36:F36"/>
    <mergeCell ref="C13:H13"/>
    <mergeCell ref="D15:F15"/>
    <mergeCell ref="D23:F23"/>
    <mergeCell ref="D24:F24"/>
    <mergeCell ref="D29:F29"/>
    <mergeCell ref="D30:F30"/>
    <mergeCell ref="D31:F31"/>
    <mergeCell ref="D32:F32"/>
    <mergeCell ref="D33:F33"/>
    <mergeCell ref="D34:F34"/>
    <mergeCell ref="D35:F35"/>
    <mergeCell ref="D56:F56"/>
    <mergeCell ref="D37:F37"/>
    <mergeCell ref="D38:F38"/>
    <mergeCell ref="D39:F39"/>
    <mergeCell ref="D44:F44"/>
    <mergeCell ref="D45:F45"/>
    <mergeCell ref="D46:F46"/>
    <mergeCell ref="D47:F47"/>
    <mergeCell ref="D48:F48"/>
    <mergeCell ref="D49:F49"/>
    <mergeCell ref="D50:F50"/>
    <mergeCell ref="D51:F51"/>
    <mergeCell ref="D73:F73"/>
    <mergeCell ref="D57:F57"/>
    <mergeCell ref="D58:F58"/>
    <mergeCell ref="D64:F64"/>
    <mergeCell ref="D65:F65"/>
    <mergeCell ref="D66:F66"/>
    <mergeCell ref="D67:F67"/>
    <mergeCell ref="D68:F68"/>
    <mergeCell ref="D69:F69"/>
    <mergeCell ref="D70:F70"/>
    <mergeCell ref="D71:F71"/>
    <mergeCell ref="D72:F72"/>
    <mergeCell ref="D89:F89"/>
    <mergeCell ref="D74:F74"/>
    <mergeCell ref="D75:F75"/>
    <mergeCell ref="D76:F76"/>
    <mergeCell ref="D77:F77"/>
    <mergeCell ref="D78:F78"/>
    <mergeCell ref="D79:F79"/>
    <mergeCell ref="D80:F80"/>
    <mergeCell ref="D81:F81"/>
    <mergeCell ref="D86:F86"/>
    <mergeCell ref="D87:F87"/>
    <mergeCell ref="D88:F88"/>
    <mergeCell ref="D106:F106"/>
    <mergeCell ref="D90:F90"/>
    <mergeCell ref="D91:F91"/>
    <mergeCell ref="D92:F92"/>
    <mergeCell ref="D93:F93"/>
    <mergeCell ref="D94:F94"/>
    <mergeCell ref="D100:F100"/>
    <mergeCell ref="D101:F101"/>
    <mergeCell ref="D102:F102"/>
    <mergeCell ref="D103:F103"/>
    <mergeCell ref="D104:F104"/>
    <mergeCell ref="D105:F105"/>
    <mergeCell ref="D118:F118"/>
    <mergeCell ref="D107:F107"/>
    <mergeCell ref="D108:F108"/>
    <mergeCell ref="D109:F109"/>
    <mergeCell ref="D110:F110"/>
    <mergeCell ref="D111:F111"/>
    <mergeCell ref="D112:F112"/>
    <mergeCell ref="D113:F113"/>
    <mergeCell ref="D114:F114"/>
    <mergeCell ref="D115:F115"/>
    <mergeCell ref="D116:F116"/>
    <mergeCell ref="D117:F117"/>
    <mergeCell ref="D129:F129"/>
    <mergeCell ref="D130:F130"/>
    <mergeCell ref="D119:F119"/>
    <mergeCell ref="D120:F120"/>
    <mergeCell ref="D121:F121"/>
    <mergeCell ref="D126:F126"/>
    <mergeCell ref="D127:F127"/>
    <mergeCell ref="D128:F128"/>
  </mergeCells>
  <conditionalFormatting sqref="E20">
    <cfRule type="expression" dxfId="18" priority="18">
      <formula>$D$19&lt;&gt;"Rehab"</formula>
    </cfRule>
  </conditionalFormatting>
  <conditionalFormatting sqref="F20">
    <cfRule type="expression" dxfId="17" priority="17">
      <formula>$D$19&lt;&gt;"Rehab"</formula>
    </cfRule>
  </conditionalFormatting>
  <conditionalFormatting sqref="H19">
    <cfRule type="expression" dxfId="16" priority="16">
      <formula>$H$19&lt;&gt;""</formula>
    </cfRule>
  </conditionalFormatting>
  <conditionalFormatting sqref="D17:H17">
    <cfRule type="expression" dxfId="15" priority="14">
      <formula>$D$17="Rural"</formula>
    </cfRule>
    <cfRule type="expression" dxfId="14" priority="15">
      <formula>$D$17="Urban"</formula>
    </cfRule>
  </conditionalFormatting>
  <conditionalFormatting sqref="H23:H24">
    <cfRule type="expression" dxfId="13" priority="13">
      <formula>G23="n/a"</formula>
    </cfRule>
  </conditionalFormatting>
  <conditionalFormatting sqref="H29:H39">
    <cfRule type="expression" dxfId="12" priority="12">
      <formula>G29="n/a"</formula>
    </cfRule>
  </conditionalFormatting>
  <conditionalFormatting sqref="H44:H51">
    <cfRule type="expression" dxfId="11" priority="11">
      <formula>G44="n/a"</formula>
    </cfRule>
  </conditionalFormatting>
  <conditionalFormatting sqref="H56:H58">
    <cfRule type="expression" dxfId="10" priority="10">
      <formula>G56="n/a"</formula>
    </cfRule>
  </conditionalFormatting>
  <conditionalFormatting sqref="H86:H94">
    <cfRule type="expression" dxfId="9" priority="9">
      <formula>G86="n/a"</formula>
    </cfRule>
  </conditionalFormatting>
  <conditionalFormatting sqref="H100:H121">
    <cfRule type="expression" dxfId="8" priority="8">
      <formula>G100="n/a"</formula>
    </cfRule>
  </conditionalFormatting>
  <conditionalFormatting sqref="H126:H130">
    <cfRule type="expression" dxfId="7" priority="7">
      <formula>G126="n/a"</formula>
    </cfRule>
  </conditionalFormatting>
  <conditionalFormatting sqref="H74">
    <cfRule type="expression" dxfId="6" priority="6">
      <formula>$H$66&gt;0</formula>
    </cfRule>
  </conditionalFormatting>
  <conditionalFormatting sqref="H76">
    <cfRule type="expression" dxfId="5" priority="5">
      <formula>$H$66&gt;0</formula>
    </cfRule>
  </conditionalFormatting>
  <conditionalFormatting sqref="H78">
    <cfRule type="expression" dxfId="4" priority="4">
      <formula>$H$66&gt;0</formula>
    </cfRule>
  </conditionalFormatting>
  <conditionalFormatting sqref="H79">
    <cfRule type="expression" dxfId="3" priority="3">
      <formula>$H$67&gt;0</formula>
    </cfRule>
  </conditionalFormatting>
  <conditionalFormatting sqref="H80">
    <cfRule type="expression" dxfId="2" priority="2">
      <formula>$H$67&gt;0</formula>
    </cfRule>
  </conditionalFormatting>
  <conditionalFormatting sqref="H81">
    <cfRule type="expression" dxfId="1" priority="1">
      <formula>$H$67&gt;0</formula>
    </cfRule>
  </conditionalFormatting>
  <dataValidations count="6">
    <dataValidation type="list" allowBlank="1" showInputMessage="1" showErrorMessage="1" sqref="D19">
      <formula1>"Select…,New Construction,Rehab - Mod,Rehab - Subs"</formula1>
    </dataValidation>
    <dataValidation type="list" allowBlank="1" showInputMessage="1" showErrorMessage="1" sqref="H23 H29 H31 H44:H46 H49 H51 H56 H68:H69 H71 H77 H86:H87 H100:H101 H107:H110 H112:H116 H118:H120 H126:H128">
      <formula1>"X,n/a"</formula1>
    </dataValidation>
    <dataValidation type="list" allowBlank="1" showInputMessage="1" showErrorMessage="1" sqref="F20">
      <formula1>"Select…,Moderate,Substantial"</formula1>
    </dataValidation>
    <dataValidation type="list" allowBlank="1" showInputMessage="1" showErrorMessage="1" sqref="D20">
      <formula1>"Select…,New Construction,Rehab"</formula1>
    </dataValidation>
    <dataValidation type="list" allowBlank="1" showInputMessage="1" showErrorMessage="1" sqref="D17:D18">
      <formula1>"Select…,Urban,Rural"</formula1>
    </dataValidation>
    <dataValidation type="date" operator="greaterThan" allowBlank="1" showInputMessage="1" showErrorMessage="1" errorTitle="Incorrect Date/Format" error="Please enter a date in the format mm/dd/yyyy." sqref="F16:G16 C16:D16">
      <formula1>39630</formula1>
    </dataValidation>
  </dataValidations>
  <printOptions horizontalCentered="1"/>
  <pageMargins left="0.7" right="0.7" top="0.75" bottom="0.75" header="0.3" footer="0.3"/>
  <pageSetup scale="67" fitToHeight="2" orientation="portrait" r:id="rId2"/>
  <headerFooter>
    <oddFooter>&amp;LForm 2C
Evergreen Standard Checklist
(ESDS v2.2)&amp;CCFA Forms&amp;REdition: 2015
Version: 1.0</oddFooter>
  </headerFooter>
  <rowBreaks count="1" manualBreakCount="1">
    <brk id="83" min="1" max="9" man="1"/>
  </rowBreaks>
  <drawing r:id="rId3"/>
  <legacyDrawing r:id="rId4"/>
</worksheet>
</file>

<file path=xl/worksheets/sheet29.xml><?xml version="1.0" encoding="utf-8"?>
<worksheet xmlns="http://schemas.openxmlformats.org/spreadsheetml/2006/main" xmlns:r="http://schemas.openxmlformats.org/officeDocument/2006/relationships">
  <sheetPr>
    <pageSetUpPr fitToPage="1"/>
  </sheetPr>
  <dimension ref="B1:H27"/>
  <sheetViews>
    <sheetView showGridLines="0" zoomScaleNormal="100" workbookViewId="0">
      <selection activeCell="R16" sqref="R16"/>
    </sheetView>
  </sheetViews>
  <sheetFormatPr defaultColWidth="9.1796875" defaultRowHeight="14.5"/>
  <cols>
    <col min="1" max="1" width="1.7265625" style="854" customWidth="1"/>
    <col min="2" max="2" width="1.7265625" style="934" customWidth="1"/>
    <col min="3" max="4" width="14.26953125" style="854" customWidth="1"/>
    <col min="5" max="5" width="20" style="854" customWidth="1"/>
    <col min="6" max="6" width="11.453125" style="854" customWidth="1"/>
    <col min="7" max="7" width="21.453125" style="854" customWidth="1"/>
    <col min="8" max="8" width="1.7265625" style="934" customWidth="1"/>
    <col min="9" max="16384" width="9.1796875" style="854"/>
  </cols>
  <sheetData>
    <row r="1" spans="2:8" ht="9" customHeight="1" thickBot="1"/>
    <row r="2" spans="2:8" ht="9" customHeight="1">
      <c r="B2" s="1054"/>
      <c r="C2" s="1055"/>
      <c r="D2" s="1055"/>
      <c r="E2" s="1055"/>
      <c r="F2" s="1055"/>
      <c r="G2" s="1055"/>
      <c r="H2" s="1056"/>
    </row>
    <row r="3" spans="2:8" ht="18.5">
      <c r="B3" s="1057"/>
      <c r="C3" s="1900" t="s">
        <v>86</v>
      </c>
      <c r="D3" s="1900"/>
      <c r="E3" s="1900"/>
      <c r="F3" s="1900"/>
      <c r="G3" s="1900"/>
      <c r="H3" s="1058"/>
    </row>
    <row r="4" spans="2:8">
      <c r="B4" s="1057"/>
      <c r="C4" s="914"/>
      <c r="D4" s="914"/>
      <c r="E4" s="914"/>
      <c r="F4" s="914"/>
      <c r="G4" s="914"/>
      <c r="H4" s="1058"/>
    </row>
    <row r="5" spans="2:8">
      <c r="B5" s="1057"/>
      <c r="C5" s="938" t="s">
        <v>1</v>
      </c>
      <c r="D5" s="1865" t="str">
        <f>IF('1A'!G5="","Enter Project Name on Form 1A",'1A'!G5)</f>
        <v>Enter Project Name on Form 1A</v>
      </c>
      <c r="E5" s="1865"/>
      <c r="F5" s="1865"/>
      <c r="G5" s="914"/>
      <c r="H5" s="1058"/>
    </row>
    <row r="6" spans="2:8" ht="22.5" customHeight="1" thickBot="1">
      <c r="B6" s="1057"/>
      <c r="C6" s="914"/>
      <c r="D6" s="914"/>
      <c r="E6" s="914"/>
      <c r="F6" s="914"/>
      <c r="G6" s="914"/>
      <c r="H6" s="1058"/>
    </row>
    <row r="7" spans="2:8" ht="26.5" thickBot="1">
      <c r="B7" s="1057"/>
      <c r="C7" s="1059" t="s">
        <v>87</v>
      </c>
      <c r="D7" s="1060"/>
      <c r="E7" s="1061" t="s">
        <v>88</v>
      </c>
      <c r="F7" s="1062" t="s">
        <v>89</v>
      </c>
      <c r="G7" s="1063" t="s">
        <v>90</v>
      </c>
      <c r="H7" s="1058"/>
    </row>
    <row r="8" spans="2:8" ht="45" customHeight="1">
      <c r="B8" s="1057"/>
      <c r="C8" s="2238" t="s">
        <v>91</v>
      </c>
      <c r="D8" s="2239"/>
      <c r="E8" s="1064"/>
      <c r="F8" s="1065"/>
      <c r="G8" s="1066"/>
      <c r="H8" s="1058"/>
    </row>
    <row r="9" spans="2:8">
      <c r="B9" s="1057"/>
      <c r="C9" s="1067" t="s">
        <v>92</v>
      </c>
      <c r="D9" s="1068"/>
      <c r="E9" s="3"/>
      <c r="F9" s="2"/>
      <c r="G9" s="1069">
        <f>E9*F9</f>
        <v>0</v>
      </c>
      <c r="H9" s="1058"/>
    </row>
    <row r="10" spans="2:8">
      <c r="B10" s="1057"/>
      <c r="C10" s="1067" t="s">
        <v>93</v>
      </c>
      <c r="D10" s="1068"/>
      <c r="E10" s="212"/>
      <c r="F10" s="211"/>
      <c r="G10" s="1070">
        <f t="shared" ref="G10:G17" si="0">E10*F10</f>
        <v>0</v>
      </c>
      <c r="H10" s="1058"/>
    </row>
    <row r="11" spans="2:8">
      <c r="B11" s="1057"/>
      <c r="C11" s="1067" t="s">
        <v>94</v>
      </c>
      <c r="D11" s="1068"/>
      <c r="E11" s="212"/>
      <c r="F11" s="211"/>
      <c r="G11" s="1070">
        <f t="shared" si="0"/>
        <v>0</v>
      </c>
      <c r="H11" s="1058"/>
    </row>
    <row r="12" spans="2:8">
      <c r="B12" s="1057"/>
      <c r="C12" s="1067" t="s">
        <v>95</v>
      </c>
      <c r="D12" s="1068"/>
      <c r="E12" s="212"/>
      <c r="F12" s="211"/>
      <c r="G12" s="1070">
        <f t="shared" si="0"/>
        <v>0</v>
      </c>
      <c r="H12" s="1058"/>
    </row>
    <row r="13" spans="2:8">
      <c r="B13" s="1057"/>
      <c r="C13" s="1067" t="s">
        <v>96</v>
      </c>
      <c r="D13" s="1068"/>
      <c r="E13" s="212"/>
      <c r="F13" s="211"/>
      <c r="G13" s="1070">
        <f t="shared" si="0"/>
        <v>0</v>
      </c>
      <c r="H13" s="1058"/>
    </row>
    <row r="14" spans="2:8">
      <c r="B14" s="1057"/>
      <c r="C14" s="1067" t="s">
        <v>97</v>
      </c>
      <c r="D14" s="1068"/>
      <c r="E14" s="212"/>
      <c r="F14" s="211"/>
      <c r="G14" s="1070">
        <f t="shared" si="0"/>
        <v>0</v>
      </c>
      <c r="H14" s="1058"/>
    </row>
    <row r="15" spans="2:8">
      <c r="B15" s="1057"/>
      <c r="C15" s="1067" t="s">
        <v>98</v>
      </c>
      <c r="D15" s="1068"/>
      <c r="E15" s="212"/>
      <c r="F15" s="211"/>
      <c r="G15" s="1070">
        <f t="shared" si="0"/>
        <v>0</v>
      </c>
      <c r="H15" s="1058"/>
    </row>
    <row r="16" spans="2:8">
      <c r="B16" s="1057"/>
      <c r="C16" s="1067" t="s">
        <v>99</v>
      </c>
      <c r="D16" s="1068"/>
      <c r="E16" s="212"/>
      <c r="F16" s="211"/>
      <c r="G16" s="1070">
        <f t="shared" si="0"/>
        <v>0</v>
      </c>
      <c r="H16" s="1058"/>
    </row>
    <row r="17" spans="2:8" ht="15" thickBot="1">
      <c r="B17" s="1057"/>
      <c r="C17" s="1071" t="s">
        <v>100</v>
      </c>
      <c r="D17" s="1072"/>
      <c r="E17" s="695"/>
      <c r="F17" s="1"/>
      <c r="G17" s="1073">
        <f t="shared" si="0"/>
        <v>0</v>
      </c>
      <c r="H17" s="1058"/>
    </row>
    <row r="18" spans="2:8" ht="15.5" thickTop="1" thickBot="1">
      <c r="B18" s="1057"/>
      <c r="C18" s="1074" t="s">
        <v>101</v>
      </c>
      <c r="D18" s="1075"/>
      <c r="E18" s="1076"/>
      <c r="F18" s="697">
        <f>SUM(F9:F17)</f>
        <v>0</v>
      </c>
      <c r="G18" s="251">
        <f>SUM(G9:G17)</f>
        <v>0</v>
      </c>
      <c r="H18" s="1058"/>
    </row>
    <row r="19" spans="2:8" s="934" customFormat="1">
      <c r="B19" s="1057"/>
      <c r="C19" s="1077"/>
      <c r="D19" s="1078"/>
      <c r="E19" s="914"/>
      <c r="F19" s="914"/>
      <c r="G19" s="1079" t="s">
        <v>35</v>
      </c>
      <c r="H19" s="1058"/>
    </row>
    <row r="20" spans="2:8" s="934" customFormat="1">
      <c r="B20" s="1057"/>
      <c r="C20" s="914" t="s">
        <v>102</v>
      </c>
      <c r="D20" s="914"/>
      <c r="E20" s="914"/>
      <c r="F20" s="914"/>
      <c r="G20" s="914"/>
      <c r="H20" s="1058"/>
    </row>
    <row r="21" spans="2:8">
      <c r="B21" s="1057"/>
      <c r="C21" s="2240"/>
      <c r="D21" s="2241"/>
      <c r="E21" s="2241"/>
      <c r="F21" s="2241"/>
      <c r="G21" s="2242"/>
      <c r="H21" s="1058"/>
    </row>
    <row r="22" spans="2:8">
      <c r="B22" s="1057"/>
      <c r="C22" s="2243"/>
      <c r="D22" s="2244"/>
      <c r="E22" s="2244"/>
      <c r="F22" s="2244"/>
      <c r="G22" s="2245"/>
      <c r="H22" s="1058"/>
    </row>
    <row r="23" spans="2:8">
      <c r="B23" s="1057"/>
      <c r="C23" s="2243"/>
      <c r="D23" s="2244"/>
      <c r="E23" s="2244"/>
      <c r="F23" s="2244"/>
      <c r="G23" s="2245"/>
      <c r="H23" s="1058"/>
    </row>
    <row r="24" spans="2:8">
      <c r="B24" s="1057"/>
      <c r="C24" s="2243"/>
      <c r="D24" s="2244"/>
      <c r="E24" s="2244"/>
      <c r="F24" s="2244"/>
      <c r="G24" s="2245"/>
      <c r="H24" s="1058"/>
    </row>
    <row r="25" spans="2:8">
      <c r="B25" s="1057"/>
      <c r="C25" s="2243"/>
      <c r="D25" s="2244"/>
      <c r="E25" s="2244"/>
      <c r="F25" s="2244"/>
      <c r="G25" s="2245"/>
      <c r="H25" s="1058"/>
    </row>
    <row r="26" spans="2:8">
      <c r="B26" s="1057"/>
      <c r="C26" s="2246"/>
      <c r="D26" s="2247"/>
      <c r="E26" s="2247"/>
      <c r="F26" s="2247"/>
      <c r="G26" s="2248"/>
      <c r="H26" s="1058"/>
    </row>
    <row r="27" spans="2:8" ht="9" customHeight="1" thickBot="1">
      <c r="B27" s="1080"/>
      <c r="C27" s="1081"/>
      <c r="D27" s="1081"/>
      <c r="E27" s="1081"/>
      <c r="F27" s="1081"/>
      <c r="G27" s="1081"/>
      <c r="H27" s="1082"/>
    </row>
  </sheetData>
  <sheetProtection password="9F6B" sheet="1" objects="1" scenarios="1" formatCells="0" formatColumns="0" formatRows="0"/>
  <customSheetViews>
    <customSheetView guid="{1A40067C-0AC1-4C99-AB38-50E48336F373}" showGridLines="0" fitToPage="1">
      <selection activeCell="R16" sqref="R16"/>
      <pageMargins left="0.7" right="0.7" top="0.75" bottom="0.75" header="0.3" footer="0.3"/>
      <pageSetup orientation="portrait" r:id="rId1"/>
      <headerFooter>
        <oddFooter>&amp;LForm 4
Relocation Budget&amp;CCFA Forms&amp;REdition: 2015
Version: 1.1</oddFooter>
      </headerFooter>
    </customSheetView>
  </customSheetViews>
  <mergeCells count="4">
    <mergeCell ref="C8:D8"/>
    <mergeCell ref="C21:G26"/>
    <mergeCell ref="D5:F5"/>
    <mergeCell ref="C3:G3"/>
  </mergeCells>
  <pageMargins left="0.7" right="0.7" top="0.75" bottom="0.75" header="0.3" footer="0.3"/>
  <pageSetup orientation="portrait" r:id="rId2"/>
  <headerFooter>
    <oddFooter>&amp;LForm 4
Relocation Budget&amp;CCFA Forms&amp;REdition: 2015
Version: 1.1</oddFooter>
  </headerFooter>
</worksheet>
</file>

<file path=xl/worksheets/sheet30.xml><?xml version="1.0" encoding="utf-8"?>
<worksheet xmlns="http://schemas.openxmlformats.org/spreadsheetml/2006/main" xmlns:r="http://schemas.openxmlformats.org/officeDocument/2006/relationships">
  <dimension ref="B9:L123"/>
  <sheetViews>
    <sheetView showGridLines="0" zoomScaleNormal="100" workbookViewId="0">
      <selection activeCell="R16" sqref="R16"/>
    </sheetView>
  </sheetViews>
  <sheetFormatPr defaultColWidth="9.1796875" defaultRowHeight="14.5"/>
  <cols>
    <col min="1" max="2" width="1.7265625" style="854" customWidth="1"/>
    <col min="3" max="3" width="2.81640625" style="854" customWidth="1"/>
    <col min="4" max="4" width="5.7265625" style="854" customWidth="1"/>
    <col min="5" max="5" width="8.54296875" style="854" customWidth="1"/>
    <col min="6" max="6" width="12.81640625" style="854" customWidth="1"/>
    <col min="7" max="7" width="10.7265625" style="854" customWidth="1"/>
    <col min="8" max="8" width="0.7265625" style="854" customWidth="1"/>
    <col min="9" max="10" width="11.453125" style="854" customWidth="1"/>
    <col min="11" max="11" width="12.1796875" style="854" customWidth="1"/>
    <col min="12" max="12" width="1.7265625" style="854" customWidth="1"/>
    <col min="13" max="16384" width="9.1796875" style="854"/>
  </cols>
  <sheetData>
    <row r="9" spans="2:12" ht="15" thickBot="1"/>
    <row r="10" spans="2:12">
      <c r="B10" s="1151"/>
      <c r="C10" s="1152"/>
      <c r="D10" s="1152"/>
      <c r="E10" s="1152"/>
      <c r="F10" s="1152"/>
      <c r="G10" s="1152"/>
      <c r="H10" s="1152"/>
      <c r="I10" s="1152"/>
      <c r="J10" s="1152"/>
      <c r="K10" s="1152"/>
      <c r="L10" s="1153"/>
    </row>
    <row r="11" spans="2:12" ht="18.5">
      <c r="B11" s="1154"/>
      <c r="C11" s="1864" t="s">
        <v>260</v>
      </c>
      <c r="D11" s="1864"/>
      <c r="E11" s="1864"/>
      <c r="F11" s="1864"/>
      <c r="G11" s="1864"/>
      <c r="H11" s="1864"/>
      <c r="I11" s="1864"/>
      <c r="J11" s="1864"/>
      <c r="K11" s="1864"/>
      <c r="L11" s="1155"/>
    </row>
    <row r="12" spans="2:12">
      <c r="B12" s="1154"/>
      <c r="C12" s="913"/>
      <c r="D12" s="913"/>
      <c r="E12" s="913"/>
      <c r="F12" s="913"/>
      <c r="G12" s="913"/>
      <c r="H12" s="913"/>
      <c r="I12" s="913"/>
      <c r="J12" s="913"/>
      <c r="K12" s="913"/>
      <c r="L12" s="1155"/>
    </row>
    <row r="13" spans="2:12">
      <c r="B13" s="1154"/>
      <c r="C13" s="824"/>
      <c r="D13" s="260" t="s">
        <v>63</v>
      </c>
      <c r="E13" s="1138"/>
      <c r="F13" s="2108" t="str">
        <f>IF('1A'!G5="","Enter Project Name on Form 1A",'1A'!G5)</f>
        <v>Enter Project Name on Form 1A</v>
      </c>
      <c r="G13" s="2108"/>
      <c r="H13" s="2108"/>
      <c r="I13" s="2108"/>
      <c r="J13" s="2108"/>
      <c r="K13" s="2108"/>
      <c r="L13" s="1155"/>
    </row>
    <row r="14" spans="2:12" ht="15" thickBot="1">
      <c r="B14" s="248"/>
      <c r="C14" s="913"/>
      <c r="D14" s="130"/>
      <c r="E14" s="130"/>
      <c r="F14" s="130"/>
      <c r="G14" s="130"/>
      <c r="H14" s="130"/>
      <c r="I14" s="130"/>
      <c r="J14" s="130"/>
      <c r="K14" s="913"/>
      <c r="L14" s="1155"/>
    </row>
    <row r="15" spans="2:12">
      <c r="B15" s="248"/>
      <c r="C15" s="135"/>
      <c r="D15" s="135"/>
      <c r="E15" s="135"/>
      <c r="F15" s="135"/>
      <c r="G15" s="135"/>
      <c r="H15" s="135"/>
      <c r="I15" s="1927" t="s">
        <v>174</v>
      </c>
      <c r="J15" s="1928"/>
      <c r="K15" s="2249"/>
      <c r="L15" s="1155"/>
    </row>
    <row r="16" spans="2:12">
      <c r="B16" s="248"/>
      <c r="C16" s="135"/>
      <c r="D16" s="135"/>
      <c r="E16" s="135"/>
      <c r="F16" s="135"/>
      <c r="G16" s="135"/>
      <c r="H16" s="135"/>
      <c r="I16" s="2264" t="s">
        <v>261</v>
      </c>
      <c r="J16" s="2259" t="s">
        <v>262</v>
      </c>
      <c r="K16" s="2260"/>
      <c r="L16" s="1155"/>
    </row>
    <row r="17" spans="2:12">
      <c r="B17" s="248"/>
      <c r="C17" s="136"/>
      <c r="D17" s="112"/>
      <c r="E17" s="112"/>
      <c r="F17" s="137"/>
      <c r="G17" s="137"/>
      <c r="H17" s="137"/>
      <c r="I17" s="2264"/>
      <c r="J17" s="2261" t="s">
        <v>23</v>
      </c>
      <c r="K17" s="2266" t="s">
        <v>667</v>
      </c>
      <c r="L17" s="1155"/>
    </row>
    <row r="18" spans="2:12">
      <c r="B18" s="248"/>
      <c r="C18" s="112"/>
      <c r="D18" s="138"/>
      <c r="E18" s="138"/>
      <c r="F18" s="139"/>
      <c r="G18" s="139"/>
      <c r="H18" s="139"/>
      <c r="I18" s="2264"/>
      <c r="J18" s="2262"/>
      <c r="K18" s="2267"/>
      <c r="L18" s="1155"/>
    </row>
    <row r="19" spans="2:12" ht="15" thickBot="1">
      <c r="B19" s="248"/>
      <c r="C19" s="112"/>
      <c r="D19" s="138"/>
      <c r="E19" s="138"/>
      <c r="F19" s="139"/>
      <c r="G19" s="139"/>
      <c r="H19" s="139"/>
      <c r="I19" s="2265"/>
      <c r="J19" s="2263"/>
      <c r="K19" s="2268"/>
      <c r="L19" s="1155"/>
    </row>
    <row r="20" spans="2:12" ht="15" thickBot="1">
      <c r="B20" s="248"/>
      <c r="C20" s="127" t="s">
        <v>178</v>
      </c>
      <c r="D20" s="128"/>
      <c r="E20" s="128"/>
      <c r="F20" s="129"/>
      <c r="G20" s="129"/>
      <c r="H20" s="129"/>
      <c r="I20" s="151"/>
      <c r="J20" s="131"/>
      <c r="K20" s="913"/>
      <c r="L20" s="1155"/>
    </row>
    <row r="21" spans="2:12">
      <c r="B21" s="248"/>
      <c r="C21" s="913"/>
      <c r="D21" s="161" t="s">
        <v>179</v>
      </c>
      <c r="E21" s="111"/>
      <c r="F21" s="112"/>
      <c r="G21" s="112"/>
      <c r="H21" s="112"/>
      <c r="I21" s="164">
        <f>'6A'!K20</f>
        <v>0</v>
      </c>
      <c r="J21" s="177"/>
      <c r="K21" s="178"/>
      <c r="L21" s="1155"/>
    </row>
    <row r="22" spans="2:12">
      <c r="B22" s="248"/>
      <c r="C22" s="913"/>
      <c r="D22" s="161" t="s">
        <v>180</v>
      </c>
      <c r="E22" s="111"/>
      <c r="F22" s="112"/>
      <c r="G22" s="112"/>
      <c r="H22" s="112"/>
      <c r="I22" s="166">
        <f>'6A'!K21</f>
        <v>0</v>
      </c>
      <c r="J22" s="158"/>
      <c r="K22" s="179"/>
      <c r="L22" s="1155"/>
    </row>
    <row r="23" spans="2:12">
      <c r="B23" s="248"/>
      <c r="C23" s="913"/>
      <c r="D23" s="160" t="s">
        <v>181</v>
      </c>
      <c r="E23" s="111"/>
      <c r="F23" s="113"/>
      <c r="G23" s="113"/>
      <c r="H23" s="113"/>
      <c r="I23" s="166">
        <f>'6A'!K22</f>
        <v>0</v>
      </c>
      <c r="J23" s="158"/>
      <c r="K23" s="179"/>
      <c r="L23" s="1155"/>
    </row>
    <row r="24" spans="2:12">
      <c r="B24" s="248"/>
      <c r="C24" s="913"/>
      <c r="D24" s="160" t="s">
        <v>182</v>
      </c>
      <c r="E24" s="111"/>
      <c r="F24" s="113"/>
      <c r="G24" s="113"/>
      <c r="H24" s="113"/>
      <c r="I24" s="166">
        <f>'6A'!K23</f>
        <v>0</v>
      </c>
      <c r="J24" s="158"/>
      <c r="K24" s="179"/>
      <c r="L24" s="1155"/>
    </row>
    <row r="25" spans="2:12">
      <c r="B25" s="248"/>
      <c r="C25" s="913"/>
      <c r="D25" s="150" t="s">
        <v>183</v>
      </c>
      <c r="E25" s="111"/>
      <c r="F25" s="113"/>
      <c r="G25" s="113"/>
      <c r="H25" s="113"/>
      <c r="I25" s="166">
        <f>'6A'!K24</f>
        <v>0</v>
      </c>
      <c r="J25" s="158"/>
      <c r="K25" s="179"/>
      <c r="L25" s="1155"/>
    </row>
    <row r="26" spans="2:12">
      <c r="B26" s="248"/>
      <c r="C26" s="913"/>
      <c r="D26" s="117" t="s">
        <v>494</v>
      </c>
      <c r="E26" s="2269">
        <f>(IF(AND(I26&lt;&gt;0,'6A'!E25=""),"Enter Item on Form 6A",'6A'!E25))</f>
        <v>0</v>
      </c>
      <c r="F26" s="2270"/>
      <c r="G26" s="2271"/>
      <c r="H26" s="1157"/>
      <c r="I26" s="190">
        <f>'6A'!K25</f>
        <v>0</v>
      </c>
      <c r="J26" s="191"/>
      <c r="K26" s="192"/>
      <c r="L26" s="1155"/>
    </row>
    <row r="27" spans="2:12" ht="15" thickBot="1">
      <c r="B27" s="248"/>
      <c r="C27" s="112"/>
      <c r="D27" s="111"/>
      <c r="E27" s="111"/>
      <c r="F27" s="913"/>
      <c r="G27" s="115" t="s">
        <v>184</v>
      </c>
      <c r="H27" s="159"/>
      <c r="I27" s="189">
        <f>SUM(I21:I26)</f>
        <v>0</v>
      </c>
      <c r="J27" s="163">
        <f>SUM(J22:J26)</f>
        <v>0</v>
      </c>
      <c r="K27" s="168">
        <v>0</v>
      </c>
      <c r="L27" s="1155"/>
    </row>
    <row r="28" spans="2:12" ht="3.75" customHeight="1">
      <c r="B28" s="248"/>
      <c r="C28" s="114"/>
      <c r="D28" s="115"/>
      <c r="E28" s="115"/>
      <c r="F28" s="111"/>
      <c r="G28" s="111"/>
      <c r="H28" s="111"/>
      <c r="I28" s="140"/>
      <c r="J28" s="140"/>
      <c r="K28" s="140"/>
      <c r="L28" s="1155"/>
    </row>
    <row r="29" spans="2:12" ht="15" thickBot="1">
      <c r="B29" s="248"/>
      <c r="C29" s="145" t="s">
        <v>185</v>
      </c>
      <c r="D29" s="146"/>
      <c r="E29" s="146"/>
      <c r="F29" s="147"/>
      <c r="G29" s="147"/>
      <c r="H29" s="147"/>
      <c r="I29" s="141"/>
      <c r="J29" s="140"/>
      <c r="K29" s="140"/>
      <c r="L29" s="1155"/>
    </row>
    <row r="30" spans="2:12">
      <c r="B30" s="248"/>
      <c r="C30" s="913"/>
      <c r="D30" s="160" t="s">
        <v>186</v>
      </c>
      <c r="E30" s="111"/>
      <c r="F30" s="113"/>
      <c r="G30" s="113"/>
      <c r="H30" s="113"/>
      <c r="I30" s="164">
        <f>'6A'!K29</f>
        <v>0</v>
      </c>
      <c r="J30" s="165"/>
      <c r="K30" s="169"/>
      <c r="L30" s="1155"/>
    </row>
    <row r="31" spans="2:12">
      <c r="B31" s="248"/>
      <c r="C31" s="913"/>
      <c r="D31" s="160" t="s">
        <v>187</v>
      </c>
      <c r="E31" s="111"/>
      <c r="F31" s="116"/>
      <c r="G31" s="116"/>
      <c r="H31" s="116"/>
      <c r="I31" s="166">
        <f>'6A'!K30</f>
        <v>0</v>
      </c>
      <c r="J31" s="158"/>
      <c r="K31" s="170"/>
      <c r="L31" s="1155"/>
    </row>
    <row r="32" spans="2:12">
      <c r="B32" s="248"/>
      <c r="C32" s="913"/>
      <c r="D32" s="160" t="s">
        <v>188</v>
      </c>
      <c r="E32" s="111"/>
      <c r="F32" s="116"/>
      <c r="G32" s="116"/>
      <c r="H32" s="116"/>
      <c r="I32" s="166">
        <f>'6A'!K31</f>
        <v>0</v>
      </c>
      <c r="J32" s="158"/>
      <c r="K32" s="170"/>
      <c r="L32" s="1155"/>
    </row>
    <row r="33" spans="2:12">
      <c r="B33" s="248"/>
      <c r="C33" s="913"/>
      <c r="D33" s="160" t="s">
        <v>189</v>
      </c>
      <c r="E33" s="111"/>
      <c r="F33" s="116"/>
      <c r="G33" s="116"/>
      <c r="H33" s="116"/>
      <c r="I33" s="166">
        <f>'6A'!K32</f>
        <v>0</v>
      </c>
      <c r="J33" s="158"/>
      <c r="K33" s="170"/>
      <c r="L33" s="1155"/>
    </row>
    <row r="34" spans="2:12">
      <c r="B34" s="248"/>
      <c r="C34" s="913"/>
      <c r="D34" s="160" t="s">
        <v>190</v>
      </c>
      <c r="E34" s="111"/>
      <c r="F34" s="116"/>
      <c r="G34" s="116"/>
      <c r="H34" s="116"/>
      <c r="I34" s="166">
        <f>'6A'!K33</f>
        <v>0</v>
      </c>
      <c r="J34" s="158"/>
      <c r="K34" s="170"/>
      <c r="L34" s="1155"/>
    </row>
    <row r="35" spans="2:12">
      <c r="B35" s="248"/>
      <c r="C35" s="913"/>
      <c r="D35" s="160" t="s">
        <v>191</v>
      </c>
      <c r="E35" s="111"/>
      <c r="F35" s="117"/>
      <c r="G35" s="117"/>
      <c r="H35" s="117"/>
      <c r="I35" s="166">
        <f>'6A'!K34</f>
        <v>0</v>
      </c>
      <c r="J35" s="158"/>
      <c r="K35" s="170"/>
      <c r="L35" s="1155"/>
    </row>
    <row r="36" spans="2:12">
      <c r="B36" s="248"/>
      <c r="C36" s="913"/>
      <c r="D36" s="160" t="s">
        <v>192</v>
      </c>
      <c r="E36" s="111"/>
      <c r="F36" s="117"/>
      <c r="G36" s="117"/>
      <c r="H36" s="117"/>
      <c r="I36" s="166">
        <f>'6A'!K35</f>
        <v>0</v>
      </c>
      <c r="J36" s="158"/>
      <c r="K36" s="170"/>
      <c r="L36" s="1155"/>
    </row>
    <row r="37" spans="2:12">
      <c r="B37" s="248"/>
      <c r="C37" s="913"/>
      <c r="D37" s="160" t="s">
        <v>193</v>
      </c>
      <c r="E37" s="111"/>
      <c r="F37" s="118"/>
      <c r="G37" s="118"/>
      <c r="H37" s="118"/>
      <c r="I37" s="166">
        <f>'6A'!K36</f>
        <v>0</v>
      </c>
      <c r="J37" s="158"/>
      <c r="K37" s="170"/>
      <c r="L37" s="1155"/>
    </row>
    <row r="38" spans="2:12">
      <c r="B38" s="248"/>
      <c r="C38" s="913"/>
      <c r="D38" s="160" t="s">
        <v>194</v>
      </c>
      <c r="E38" s="111"/>
      <c r="F38" s="118"/>
      <c r="G38" s="118"/>
      <c r="H38" s="118"/>
      <c r="I38" s="166">
        <f>'6A'!K37</f>
        <v>0</v>
      </c>
      <c r="J38" s="158"/>
      <c r="K38" s="170"/>
      <c r="L38" s="1155"/>
    </row>
    <row r="39" spans="2:12">
      <c r="B39" s="248"/>
      <c r="C39" s="913"/>
      <c r="D39" s="160" t="s">
        <v>195</v>
      </c>
      <c r="E39" s="111"/>
      <c r="F39" s="119"/>
      <c r="G39" s="119"/>
      <c r="H39" s="119"/>
      <c r="I39" s="166">
        <f>'6A'!K38</f>
        <v>0</v>
      </c>
      <c r="J39" s="209"/>
      <c r="K39" s="180"/>
      <c r="L39" s="1155"/>
    </row>
    <row r="40" spans="2:12">
      <c r="B40" s="248"/>
      <c r="C40" s="913"/>
      <c r="D40" s="160" t="s">
        <v>264</v>
      </c>
      <c r="E40" s="111"/>
      <c r="F40" s="119"/>
      <c r="G40" s="119"/>
      <c r="H40" s="119"/>
      <c r="I40" s="166">
        <f>'6A'!K39</f>
        <v>0</v>
      </c>
      <c r="J40" s="158"/>
      <c r="K40" s="170"/>
      <c r="L40" s="1155"/>
    </row>
    <row r="41" spans="2:12">
      <c r="B41" s="248"/>
      <c r="C41" s="913"/>
      <c r="D41" s="160" t="s">
        <v>265</v>
      </c>
      <c r="E41" s="111"/>
      <c r="F41" s="119"/>
      <c r="G41" s="119"/>
      <c r="H41" s="119"/>
      <c r="I41" s="166">
        <f>'6A'!K40</f>
        <v>0</v>
      </c>
      <c r="J41" s="158"/>
      <c r="K41" s="170"/>
      <c r="L41" s="1155"/>
    </row>
    <row r="42" spans="2:12">
      <c r="B42" s="248"/>
      <c r="C42" s="913"/>
      <c r="D42" s="160" t="s">
        <v>198</v>
      </c>
      <c r="E42" s="119"/>
      <c r="F42" s="120"/>
      <c r="G42" s="120"/>
      <c r="H42" s="120"/>
      <c r="I42" s="166">
        <f>'6A'!K41</f>
        <v>0</v>
      </c>
      <c r="J42" s="158"/>
      <c r="K42" s="170"/>
      <c r="L42" s="1155"/>
    </row>
    <row r="43" spans="2:12">
      <c r="B43" s="248"/>
      <c r="C43" s="913"/>
      <c r="D43" s="160" t="s">
        <v>199</v>
      </c>
      <c r="E43" s="111"/>
      <c r="F43" s="118"/>
      <c r="G43" s="118"/>
      <c r="H43" s="118"/>
      <c r="I43" s="166">
        <f>'6A'!K42</f>
        <v>0</v>
      </c>
      <c r="J43" s="158"/>
      <c r="K43" s="170"/>
      <c r="L43" s="1155"/>
    </row>
    <row r="44" spans="2:12">
      <c r="B44" s="248"/>
      <c r="C44" s="913"/>
      <c r="D44" s="160" t="s">
        <v>200</v>
      </c>
      <c r="E44" s="111"/>
      <c r="F44" s="119"/>
      <c r="G44" s="119"/>
      <c r="H44" s="119"/>
      <c r="I44" s="166">
        <f>'6A'!K43</f>
        <v>0</v>
      </c>
      <c r="J44" s="158"/>
      <c r="K44" s="170"/>
      <c r="L44" s="1155"/>
    </row>
    <row r="45" spans="2:12">
      <c r="B45" s="248"/>
      <c r="C45" s="913"/>
      <c r="D45" s="117" t="s">
        <v>494</v>
      </c>
      <c r="E45" s="2269">
        <f>(IF(AND(I45&lt;&gt;0,'6A'!E44=""),"Enter Item on Form 6A",'6A'!E44))</f>
        <v>0</v>
      </c>
      <c r="F45" s="2270"/>
      <c r="G45" s="2271"/>
      <c r="H45" s="1157"/>
      <c r="I45" s="190">
        <f>'6A'!K44</f>
        <v>0</v>
      </c>
      <c r="J45" s="193"/>
      <c r="K45" s="194"/>
      <c r="L45" s="1155"/>
    </row>
    <row r="46" spans="2:12" ht="15" thickBot="1">
      <c r="B46" s="248"/>
      <c r="C46" s="112"/>
      <c r="D46" s="111"/>
      <c r="E46" s="111"/>
      <c r="F46" s="913"/>
      <c r="G46" s="115" t="s">
        <v>184</v>
      </c>
      <c r="H46" s="159"/>
      <c r="I46" s="189">
        <f>SUM(I30:I45)</f>
        <v>0</v>
      </c>
      <c r="J46" s="163">
        <f>(SUM(J30:J38))+(SUM(J40:J45))</f>
        <v>0</v>
      </c>
      <c r="K46" s="172">
        <f>(SUM(K30:K38))+(SUM(K40:K45))</f>
        <v>0</v>
      </c>
      <c r="L46" s="1155"/>
    </row>
    <row r="47" spans="2:12" ht="3.75" customHeight="1">
      <c r="B47" s="248"/>
      <c r="C47" s="114"/>
      <c r="D47" s="115"/>
      <c r="E47" s="115"/>
      <c r="F47" s="111"/>
      <c r="G47" s="111"/>
      <c r="H47" s="111"/>
      <c r="I47" s="140"/>
      <c r="J47" s="140"/>
      <c r="K47" s="140"/>
      <c r="L47" s="1155"/>
    </row>
    <row r="48" spans="2:12" ht="15" thickBot="1">
      <c r="B48" s="248"/>
      <c r="C48" s="148" t="s">
        <v>201</v>
      </c>
      <c r="D48" s="148"/>
      <c r="E48" s="148"/>
      <c r="F48" s="148"/>
      <c r="G48" s="148"/>
      <c r="H48" s="148"/>
      <c r="I48" s="140"/>
      <c r="J48" s="142"/>
      <c r="K48" s="142"/>
      <c r="L48" s="1155"/>
    </row>
    <row r="49" spans="2:12">
      <c r="B49" s="248"/>
      <c r="C49" s="913"/>
      <c r="D49" s="160" t="s">
        <v>202</v>
      </c>
      <c r="E49" s="111"/>
      <c r="F49" s="113"/>
      <c r="G49" s="113"/>
      <c r="H49" s="113"/>
      <c r="I49" s="164">
        <f>'6A'!K48</f>
        <v>0</v>
      </c>
      <c r="J49" s="181"/>
      <c r="K49" s="182"/>
      <c r="L49" s="1155"/>
    </row>
    <row r="50" spans="2:12">
      <c r="B50" s="248"/>
      <c r="C50" s="913"/>
      <c r="D50" s="160" t="s">
        <v>203</v>
      </c>
      <c r="E50" s="111"/>
      <c r="F50" s="113"/>
      <c r="G50" s="113"/>
      <c r="H50" s="113"/>
      <c r="I50" s="166">
        <f>'6A'!K49</f>
        <v>0</v>
      </c>
      <c r="J50" s="158"/>
      <c r="K50" s="170"/>
      <c r="L50" s="1155"/>
    </row>
    <row r="51" spans="2:12">
      <c r="B51" s="248"/>
      <c r="C51" s="913"/>
      <c r="D51" s="160" t="s">
        <v>204</v>
      </c>
      <c r="E51" s="111"/>
      <c r="F51" s="113"/>
      <c r="G51" s="113"/>
      <c r="H51" s="113"/>
      <c r="I51" s="166">
        <f>'6A'!K50</f>
        <v>0</v>
      </c>
      <c r="J51" s="158"/>
      <c r="K51" s="170"/>
      <c r="L51" s="1155"/>
    </row>
    <row r="52" spans="2:12">
      <c r="B52" s="248"/>
      <c r="C52" s="913"/>
      <c r="D52" s="160" t="s">
        <v>205</v>
      </c>
      <c r="E52" s="111"/>
      <c r="F52" s="113"/>
      <c r="G52" s="113"/>
      <c r="H52" s="113"/>
      <c r="I52" s="166">
        <f>'6A'!K51</f>
        <v>0</v>
      </c>
      <c r="J52" s="158"/>
      <c r="K52" s="170"/>
      <c r="L52" s="1155"/>
    </row>
    <row r="53" spans="2:12">
      <c r="B53" s="248"/>
      <c r="C53" s="913"/>
      <c r="D53" s="150" t="s">
        <v>206</v>
      </c>
      <c r="E53" s="121"/>
      <c r="F53" s="113"/>
      <c r="G53" s="113"/>
      <c r="H53" s="113"/>
      <c r="I53" s="166">
        <f>'6A'!K52</f>
        <v>0</v>
      </c>
      <c r="J53" s="158"/>
      <c r="K53" s="170"/>
      <c r="L53" s="1155"/>
    </row>
    <row r="54" spans="2:12">
      <c r="B54" s="248"/>
      <c r="C54" s="913"/>
      <c r="D54" s="160" t="s">
        <v>207</v>
      </c>
      <c r="E54" s="122"/>
      <c r="F54" s="113"/>
      <c r="G54" s="113"/>
      <c r="H54" s="113"/>
      <c r="I54" s="166">
        <f>'6A'!K53</f>
        <v>0</v>
      </c>
      <c r="J54" s="158"/>
      <c r="K54" s="170"/>
      <c r="L54" s="1155"/>
    </row>
    <row r="55" spans="2:12">
      <c r="B55" s="248"/>
      <c r="C55" s="913"/>
      <c r="D55" s="160" t="s">
        <v>208</v>
      </c>
      <c r="E55" s="123"/>
      <c r="F55" s="113"/>
      <c r="G55" s="113"/>
      <c r="H55" s="113"/>
      <c r="I55" s="166">
        <f>'6A'!K54</f>
        <v>0</v>
      </c>
      <c r="J55" s="158"/>
      <c r="K55" s="170"/>
      <c r="L55" s="1155"/>
    </row>
    <row r="56" spans="2:12">
      <c r="B56" s="248"/>
      <c r="C56" s="913"/>
      <c r="D56" s="160" t="s">
        <v>209</v>
      </c>
      <c r="E56" s="111"/>
      <c r="F56" s="117"/>
      <c r="G56" s="117"/>
      <c r="H56" s="117"/>
      <c r="I56" s="166">
        <f>'6A'!K55</f>
        <v>0</v>
      </c>
      <c r="J56" s="158"/>
      <c r="K56" s="170"/>
      <c r="L56" s="1155"/>
    </row>
    <row r="57" spans="2:12">
      <c r="B57" s="248"/>
      <c r="C57" s="913"/>
      <c r="D57" s="150" t="s">
        <v>210</v>
      </c>
      <c r="E57" s="111"/>
      <c r="F57" s="113"/>
      <c r="G57" s="113"/>
      <c r="H57" s="113"/>
      <c r="I57" s="166">
        <f>'6A'!K56</f>
        <v>0</v>
      </c>
      <c r="J57" s="158"/>
      <c r="K57" s="170"/>
      <c r="L57" s="1155"/>
    </row>
    <row r="58" spans="2:12">
      <c r="B58" s="248"/>
      <c r="C58" s="913"/>
      <c r="D58" s="150" t="s">
        <v>266</v>
      </c>
      <c r="E58" s="111"/>
      <c r="F58" s="113"/>
      <c r="G58" s="113"/>
      <c r="H58" s="113"/>
      <c r="I58" s="166">
        <f>'6A'!K57</f>
        <v>0</v>
      </c>
      <c r="J58" s="158"/>
      <c r="K58" s="170"/>
      <c r="L58" s="1155"/>
    </row>
    <row r="59" spans="2:12">
      <c r="B59" s="248"/>
      <c r="C59" s="913"/>
      <c r="D59" s="150" t="s">
        <v>212</v>
      </c>
      <c r="E59" s="117"/>
      <c r="F59" s="913"/>
      <c r="G59" s="1158"/>
      <c r="H59" s="1158"/>
      <c r="I59" s="166">
        <f>'6A'!K58</f>
        <v>0</v>
      </c>
      <c r="J59" s="158"/>
      <c r="K59" s="171"/>
      <c r="L59" s="1155"/>
    </row>
    <row r="60" spans="2:12">
      <c r="B60" s="248"/>
      <c r="C60" s="913"/>
      <c r="D60" s="150" t="s">
        <v>213</v>
      </c>
      <c r="E60" s="117"/>
      <c r="F60" s="913"/>
      <c r="G60" s="1158"/>
      <c r="H60" s="1158"/>
      <c r="I60" s="166">
        <f>'6A'!K59</f>
        <v>0</v>
      </c>
      <c r="J60" s="158"/>
      <c r="K60" s="171"/>
      <c r="L60" s="1155"/>
    </row>
    <row r="61" spans="2:12">
      <c r="B61" s="248"/>
      <c r="C61" s="913"/>
      <c r="D61" s="117" t="s">
        <v>494</v>
      </c>
      <c r="E61" s="2269">
        <f>(IF(AND(I61&lt;&gt;0,'6A'!E60=""),"Enter Item on Form 6A",'6A'!E60))</f>
        <v>0</v>
      </c>
      <c r="F61" s="2270"/>
      <c r="G61" s="2271"/>
      <c r="H61" s="1157"/>
      <c r="I61" s="190">
        <f>'6A'!K60</f>
        <v>0</v>
      </c>
      <c r="J61" s="193"/>
      <c r="K61" s="195"/>
      <c r="L61" s="1155"/>
    </row>
    <row r="62" spans="2:12" ht="15" thickBot="1">
      <c r="B62" s="248"/>
      <c r="C62" s="112"/>
      <c r="D62" s="111"/>
      <c r="E62" s="111"/>
      <c r="F62" s="913"/>
      <c r="G62" s="115" t="s">
        <v>184</v>
      </c>
      <c r="H62" s="159"/>
      <c r="I62" s="189">
        <f>SUM(I49:I61)</f>
        <v>0</v>
      </c>
      <c r="J62" s="163">
        <f>SUM(J50:J61)</f>
        <v>0</v>
      </c>
      <c r="K62" s="172">
        <f>SUM(K50:K61)</f>
        <v>0</v>
      </c>
      <c r="L62" s="1155"/>
    </row>
    <row r="63" spans="2:12" ht="9" customHeight="1" thickBot="1">
      <c r="B63" s="1159"/>
      <c r="C63" s="204"/>
      <c r="D63" s="204"/>
      <c r="E63" s="204"/>
      <c r="F63" s="205"/>
      <c r="G63" s="205"/>
      <c r="H63" s="205"/>
      <c r="I63" s="206"/>
      <c r="J63" s="207"/>
      <c r="K63" s="207"/>
      <c r="L63" s="1160"/>
    </row>
    <row r="64" spans="2:12" ht="15" thickBot="1">
      <c r="B64" s="248"/>
      <c r="C64" s="200" t="s">
        <v>214</v>
      </c>
      <c r="D64" s="201"/>
      <c r="E64" s="201"/>
      <c r="F64" s="202"/>
      <c r="G64" s="202"/>
      <c r="H64" s="202"/>
      <c r="I64" s="203"/>
      <c r="J64" s="140"/>
      <c r="K64" s="140"/>
      <c r="L64" s="1155"/>
    </row>
    <row r="65" spans="2:12">
      <c r="B65" s="248"/>
      <c r="C65" s="913"/>
      <c r="D65" s="154" t="s">
        <v>215</v>
      </c>
      <c r="E65" s="115"/>
      <c r="F65" s="111"/>
      <c r="G65" s="111"/>
      <c r="H65" s="111"/>
      <c r="I65" s="164">
        <f>'6A'!K64</f>
        <v>0</v>
      </c>
      <c r="J65" s="183"/>
      <c r="K65" s="184"/>
      <c r="L65" s="1155"/>
    </row>
    <row r="66" spans="2:12">
      <c r="B66" s="248"/>
      <c r="C66" s="913"/>
      <c r="D66" s="154" t="s">
        <v>216</v>
      </c>
      <c r="E66" s="115"/>
      <c r="F66" s="111"/>
      <c r="G66" s="111"/>
      <c r="H66" s="111"/>
      <c r="I66" s="190">
        <f>'6A'!K65</f>
        <v>0</v>
      </c>
      <c r="J66" s="196"/>
      <c r="K66" s="197"/>
      <c r="L66" s="1155"/>
    </row>
    <row r="67" spans="2:12" ht="15" thickBot="1">
      <c r="B67" s="248"/>
      <c r="C67" s="913"/>
      <c r="D67" s="115"/>
      <c r="E67" s="913"/>
      <c r="F67" s="111"/>
      <c r="G67" s="115" t="s">
        <v>184</v>
      </c>
      <c r="H67" s="111"/>
      <c r="I67" s="189">
        <f>SUM(I65:I66)</f>
        <v>0</v>
      </c>
      <c r="J67" s="163">
        <v>0</v>
      </c>
      <c r="K67" s="172">
        <v>0</v>
      </c>
      <c r="L67" s="1155"/>
    </row>
    <row r="68" spans="2:12" ht="3.75" customHeight="1">
      <c r="B68" s="248"/>
      <c r="C68" s="913"/>
      <c r="D68" s="115"/>
      <c r="E68" s="913"/>
      <c r="F68" s="111"/>
      <c r="G68" s="111"/>
      <c r="H68" s="111"/>
      <c r="I68" s="140"/>
      <c r="J68" s="140"/>
      <c r="K68" s="140"/>
      <c r="L68" s="1155"/>
    </row>
    <row r="69" spans="2:12" ht="15" thickBot="1">
      <c r="B69" s="248"/>
      <c r="C69" s="145" t="s">
        <v>217</v>
      </c>
      <c r="D69" s="146"/>
      <c r="E69" s="146"/>
      <c r="F69" s="147"/>
      <c r="G69" s="147"/>
      <c r="H69" s="147"/>
      <c r="I69" s="140"/>
      <c r="J69" s="140"/>
      <c r="K69" s="140"/>
      <c r="L69" s="1155"/>
    </row>
    <row r="70" spans="2:12">
      <c r="B70" s="248"/>
      <c r="C70" s="913"/>
      <c r="D70" s="160" t="s">
        <v>218</v>
      </c>
      <c r="E70" s="115"/>
      <c r="F70" s="111"/>
      <c r="G70" s="111"/>
      <c r="H70" s="111"/>
      <c r="I70" s="164">
        <f>'6A'!K69</f>
        <v>0</v>
      </c>
      <c r="J70" s="165"/>
      <c r="K70" s="173"/>
      <c r="L70" s="1155"/>
    </row>
    <row r="71" spans="2:12">
      <c r="B71" s="248"/>
      <c r="C71" s="913"/>
      <c r="D71" s="160" t="s">
        <v>219</v>
      </c>
      <c r="E71" s="115"/>
      <c r="F71" s="111"/>
      <c r="G71" s="111"/>
      <c r="H71" s="111"/>
      <c r="I71" s="166">
        <f>'6A'!K70</f>
        <v>0</v>
      </c>
      <c r="J71" s="158"/>
      <c r="K71" s="170"/>
      <c r="L71" s="1155"/>
    </row>
    <row r="72" spans="2:12">
      <c r="B72" s="248"/>
      <c r="C72" s="913"/>
      <c r="D72" s="160" t="s">
        <v>220</v>
      </c>
      <c r="E72" s="115"/>
      <c r="F72" s="111"/>
      <c r="G72" s="111"/>
      <c r="H72" s="111"/>
      <c r="I72" s="166">
        <f>'6A'!K71</f>
        <v>0</v>
      </c>
      <c r="J72" s="158"/>
      <c r="K72" s="170"/>
      <c r="L72" s="1155"/>
    </row>
    <row r="73" spans="2:12">
      <c r="B73" s="248"/>
      <c r="C73" s="913"/>
      <c r="D73" s="160" t="s">
        <v>221</v>
      </c>
      <c r="E73" s="115"/>
      <c r="F73" s="111"/>
      <c r="G73" s="111"/>
      <c r="H73" s="111"/>
      <c r="I73" s="166">
        <f>'6A'!K72</f>
        <v>0</v>
      </c>
      <c r="J73" s="158"/>
      <c r="K73" s="170"/>
      <c r="L73" s="1155"/>
    </row>
    <row r="74" spans="2:12">
      <c r="B74" s="248"/>
      <c r="C74" s="913"/>
      <c r="D74" s="160" t="s">
        <v>222</v>
      </c>
      <c r="E74" s="115"/>
      <c r="F74" s="111"/>
      <c r="G74" s="111"/>
      <c r="H74" s="111"/>
      <c r="I74" s="190">
        <f>'6A'!K73</f>
        <v>0</v>
      </c>
      <c r="J74" s="198"/>
      <c r="K74" s="199"/>
      <c r="L74" s="1155"/>
    </row>
    <row r="75" spans="2:12" ht="15" thickBot="1">
      <c r="B75" s="248"/>
      <c r="C75" s="112"/>
      <c r="D75" s="111"/>
      <c r="E75" s="111"/>
      <c r="F75" s="913"/>
      <c r="G75" s="115" t="s">
        <v>184</v>
      </c>
      <c r="H75" s="159"/>
      <c r="I75" s="189">
        <f>SUM(I70:I74)</f>
        <v>0</v>
      </c>
      <c r="J75" s="163">
        <f>SUM(J70:J73)</f>
        <v>0</v>
      </c>
      <c r="K75" s="172">
        <f>SUM(K70:K73)</f>
        <v>0</v>
      </c>
      <c r="L75" s="1155"/>
    </row>
    <row r="76" spans="2:12" ht="3.75" customHeight="1">
      <c r="B76" s="248"/>
      <c r="C76" s="114"/>
      <c r="D76" s="115"/>
      <c r="E76" s="115"/>
      <c r="F76" s="111"/>
      <c r="G76" s="111"/>
      <c r="H76" s="111"/>
      <c r="I76" s="140"/>
      <c r="J76" s="140"/>
      <c r="K76" s="140"/>
      <c r="L76" s="1155"/>
    </row>
    <row r="77" spans="2:12" ht="15" thickBot="1">
      <c r="B77" s="248"/>
      <c r="C77" s="145" t="s">
        <v>223</v>
      </c>
      <c r="D77" s="146"/>
      <c r="E77" s="146"/>
      <c r="F77" s="147"/>
      <c r="G77" s="147"/>
      <c r="H77" s="147"/>
      <c r="I77" s="140"/>
      <c r="J77" s="140"/>
      <c r="K77" s="140"/>
      <c r="L77" s="1155"/>
    </row>
    <row r="78" spans="2:12">
      <c r="B78" s="248"/>
      <c r="C78" s="913"/>
      <c r="D78" s="160" t="s">
        <v>224</v>
      </c>
      <c r="E78" s="115"/>
      <c r="F78" s="111"/>
      <c r="G78" s="111"/>
      <c r="H78" s="111"/>
      <c r="I78" s="164">
        <f>'6A'!K77</f>
        <v>0</v>
      </c>
      <c r="J78" s="183"/>
      <c r="K78" s="184"/>
      <c r="L78" s="1155"/>
    </row>
    <row r="79" spans="2:12">
      <c r="B79" s="248"/>
      <c r="C79" s="913"/>
      <c r="D79" s="160" t="s">
        <v>225</v>
      </c>
      <c r="E79" s="115"/>
      <c r="F79" s="111"/>
      <c r="G79" s="111"/>
      <c r="H79" s="111"/>
      <c r="I79" s="166">
        <f>'6A'!K78</f>
        <v>0</v>
      </c>
      <c r="J79" s="185"/>
      <c r="K79" s="186"/>
      <c r="L79" s="1155"/>
    </row>
    <row r="80" spans="2:12">
      <c r="B80" s="248"/>
      <c r="C80" s="913"/>
      <c r="D80" s="160" t="s">
        <v>226</v>
      </c>
      <c r="E80" s="115"/>
      <c r="F80" s="111"/>
      <c r="G80" s="111"/>
      <c r="H80" s="111"/>
      <c r="I80" s="166">
        <f>'6A'!K79</f>
        <v>0</v>
      </c>
      <c r="J80" s="185"/>
      <c r="K80" s="186"/>
      <c r="L80" s="1155"/>
    </row>
    <row r="81" spans="2:12">
      <c r="B81" s="248"/>
      <c r="C81" s="913"/>
      <c r="D81" s="149" t="s">
        <v>227</v>
      </c>
      <c r="E81" s="111"/>
      <c r="F81" s="111"/>
      <c r="G81" s="111"/>
      <c r="H81" s="111"/>
      <c r="I81" s="166">
        <f>'6A'!K80</f>
        <v>0</v>
      </c>
      <c r="J81" s="185"/>
      <c r="K81" s="186"/>
      <c r="L81" s="1155"/>
    </row>
    <row r="82" spans="2:12">
      <c r="B82" s="248"/>
      <c r="C82" s="913"/>
      <c r="D82" s="155" t="s">
        <v>228</v>
      </c>
      <c r="E82" s="111"/>
      <c r="F82" s="111"/>
      <c r="G82" s="111"/>
      <c r="H82" s="111"/>
      <c r="I82" s="166">
        <f>'6A'!K81</f>
        <v>0</v>
      </c>
      <c r="J82" s="185"/>
      <c r="K82" s="186"/>
      <c r="L82" s="1155"/>
    </row>
    <row r="83" spans="2:12">
      <c r="B83" s="248"/>
      <c r="C83" s="913"/>
      <c r="D83" s="155" t="s">
        <v>229</v>
      </c>
      <c r="E83" s="111"/>
      <c r="F83" s="111"/>
      <c r="G83" s="111"/>
      <c r="H83" s="111"/>
      <c r="I83" s="166">
        <f>'6A'!K82</f>
        <v>0</v>
      </c>
      <c r="J83" s="185"/>
      <c r="K83" s="186"/>
      <c r="L83" s="1155"/>
    </row>
    <row r="84" spans="2:12">
      <c r="B84" s="248"/>
      <c r="C84" s="913"/>
      <c r="D84" s="150" t="s">
        <v>230</v>
      </c>
      <c r="E84" s="115"/>
      <c r="F84" s="111"/>
      <c r="G84" s="111"/>
      <c r="H84" s="111"/>
      <c r="I84" s="166">
        <f>'6A'!K83</f>
        <v>0</v>
      </c>
      <c r="J84" s="185"/>
      <c r="K84" s="186"/>
      <c r="L84" s="1155"/>
    </row>
    <row r="85" spans="2:12">
      <c r="B85" s="248"/>
      <c r="C85" s="913"/>
      <c r="D85" s="117" t="s">
        <v>494</v>
      </c>
      <c r="E85" s="2269">
        <f>(IF(AND(I85&lt;&gt;0,'6A'!E84=""),"Enter Item on Form 6A",'6A'!E84))</f>
        <v>0</v>
      </c>
      <c r="F85" s="2270"/>
      <c r="G85" s="2271"/>
      <c r="H85" s="1157"/>
      <c r="I85" s="190">
        <f>'6A'!K84</f>
        <v>0</v>
      </c>
      <c r="J85" s="196"/>
      <c r="K85" s="197"/>
      <c r="L85" s="1155"/>
    </row>
    <row r="86" spans="2:12" ht="15" thickBot="1">
      <c r="B86" s="248"/>
      <c r="C86" s="112"/>
      <c r="D86" s="111"/>
      <c r="E86" s="111"/>
      <c r="F86" s="913"/>
      <c r="G86" s="115" t="s">
        <v>184</v>
      </c>
      <c r="H86" s="159"/>
      <c r="I86" s="189">
        <f>SUM(I78:I85)</f>
        <v>0</v>
      </c>
      <c r="J86" s="163">
        <v>0</v>
      </c>
      <c r="K86" s="172">
        <v>0</v>
      </c>
      <c r="L86" s="1155"/>
    </row>
    <row r="87" spans="2:12" ht="3.75" customHeight="1">
      <c r="B87" s="248"/>
      <c r="C87" s="114"/>
      <c r="D87" s="115"/>
      <c r="E87" s="115"/>
      <c r="F87" s="111"/>
      <c r="G87" s="111"/>
      <c r="H87" s="111"/>
      <c r="I87" s="140"/>
      <c r="J87" s="140"/>
      <c r="K87" s="140"/>
      <c r="L87" s="1155"/>
    </row>
    <row r="88" spans="2:12" ht="15" thickBot="1">
      <c r="B88" s="248"/>
      <c r="C88" s="145" t="s">
        <v>231</v>
      </c>
      <c r="D88" s="146"/>
      <c r="E88" s="146"/>
      <c r="F88" s="147"/>
      <c r="G88" s="147"/>
      <c r="H88" s="147"/>
      <c r="I88" s="143"/>
      <c r="J88" s="143"/>
      <c r="K88" s="152"/>
      <c r="L88" s="1155"/>
    </row>
    <row r="89" spans="2:12">
      <c r="B89" s="248"/>
      <c r="C89" s="913"/>
      <c r="D89" s="156" t="s">
        <v>232</v>
      </c>
      <c r="E89" s="111"/>
      <c r="F89" s="118"/>
      <c r="G89" s="118"/>
      <c r="H89" s="118"/>
      <c r="I89" s="164">
        <f>'6A'!K88</f>
        <v>0</v>
      </c>
      <c r="J89" s="183"/>
      <c r="K89" s="184"/>
      <c r="L89" s="1155"/>
    </row>
    <row r="90" spans="2:12">
      <c r="B90" s="248"/>
      <c r="C90" s="913"/>
      <c r="D90" s="156" t="s">
        <v>233</v>
      </c>
      <c r="E90" s="111"/>
      <c r="F90" s="119"/>
      <c r="G90" s="119"/>
      <c r="H90" s="119"/>
      <c r="I90" s="166">
        <f>'6A'!K89</f>
        <v>0</v>
      </c>
      <c r="J90" s="185"/>
      <c r="K90" s="186"/>
      <c r="L90" s="1155"/>
    </row>
    <row r="91" spans="2:12">
      <c r="B91" s="248"/>
      <c r="C91" s="913"/>
      <c r="D91" s="117" t="s">
        <v>494</v>
      </c>
      <c r="E91" s="2269">
        <f>(IF(AND(I91&lt;&gt;0,'6A'!E90=""),"Enter Item on Form 6A",'6A'!E90))</f>
        <v>0</v>
      </c>
      <c r="F91" s="2270"/>
      <c r="G91" s="2271"/>
      <c r="H91" s="1157"/>
      <c r="I91" s="190">
        <f>'6A'!K90</f>
        <v>0</v>
      </c>
      <c r="J91" s="196"/>
      <c r="K91" s="197"/>
      <c r="L91" s="1155"/>
    </row>
    <row r="92" spans="2:12" ht="15" thickBot="1">
      <c r="B92" s="248"/>
      <c r="C92" s="112"/>
      <c r="D92" s="111"/>
      <c r="E92" s="111"/>
      <c r="F92" s="913"/>
      <c r="G92" s="115" t="s">
        <v>184</v>
      </c>
      <c r="H92" s="159"/>
      <c r="I92" s="189">
        <f>SUM(I89:I91)</f>
        <v>0</v>
      </c>
      <c r="J92" s="163">
        <v>0</v>
      </c>
      <c r="K92" s="172">
        <v>0</v>
      </c>
      <c r="L92" s="1155"/>
    </row>
    <row r="93" spans="2:12" ht="3.75" customHeight="1">
      <c r="B93" s="248"/>
      <c r="C93" s="114"/>
      <c r="D93" s="115"/>
      <c r="E93" s="115"/>
      <c r="F93" s="111"/>
      <c r="G93" s="111"/>
      <c r="H93" s="111"/>
      <c r="I93" s="140"/>
      <c r="J93" s="140"/>
      <c r="K93" s="140"/>
      <c r="L93" s="1155"/>
    </row>
    <row r="94" spans="2:12" ht="15" thickBot="1">
      <c r="B94" s="248"/>
      <c r="C94" s="145" t="s">
        <v>234</v>
      </c>
      <c r="D94" s="146"/>
      <c r="E94" s="146"/>
      <c r="F94" s="147"/>
      <c r="G94" s="147"/>
      <c r="H94" s="147"/>
      <c r="I94" s="153"/>
      <c r="J94" s="143"/>
      <c r="K94" s="152"/>
      <c r="L94" s="1155"/>
    </row>
    <row r="95" spans="2:12">
      <c r="B95" s="248"/>
      <c r="C95" s="913"/>
      <c r="D95" s="150" t="s">
        <v>235</v>
      </c>
      <c r="E95" s="111"/>
      <c r="F95" s="118"/>
      <c r="G95" s="118"/>
      <c r="H95" s="118"/>
      <c r="I95" s="164">
        <f>'6A'!K94</f>
        <v>0</v>
      </c>
      <c r="J95" s="165"/>
      <c r="K95" s="173"/>
      <c r="L95" s="1155"/>
    </row>
    <row r="96" spans="2:12">
      <c r="B96" s="248"/>
      <c r="C96" s="913"/>
      <c r="D96" s="150" t="s">
        <v>236</v>
      </c>
      <c r="E96" s="111"/>
      <c r="F96" s="119"/>
      <c r="G96" s="119"/>
      <c r="H96" s="119"/>
      <c r="I96" s="166">
        <f>'6A'!K95</f>
        <v>0</v>
      </c>
      <c r="J96" s="158"/>
      <c r="K96" s="170"/>
      <c r="L96" s="1155"/>
    </row>
    <row r="97" spans="2:12">
      <c r="B97" s="248"/>
      <c r="C97" s="913"/>
      <c r="D97" s="150" t="s">
        <v>127</v>
      </c>
      <c r="E97" s="111"/>
      <c r="F97" s="111"/>
      <c r="G97" s="111"/>
      <c r="H97" s="111"/>
      <c r="I97" s="166">
        <f>'6A'!K96</f>
        <v>0</v>
      </c>
      <c r="J97" s="158"/>
      <c r="K97" s="170"/>
      <c r="L97" s="1155"/>
    </row>
    <row r="98" spans="2:12">
      <c r="B98" s="248"/>
      <c r="C98" s="913"/>
      <c r="D98" s="150" t="s">
        <v>237</v>
      </c>
      <c r="E98" s="111"/>
      <c r="F98" s="111"/>
      <c r="G98" s="111"/>
      <c r="H98" s="111"/>
      <c r="I98" s="166">
        <f>'6A'!K97</f>
        <v>0</v>
      </c>
      <c r="J98" s="158"/>
      <c r="K98" s="170"/>
      <c r="L98" s="1155"/>
    </row>
    <row r="99" spans="2:12">
      <c r="B99" s="248"/>
      <c r="C99" s="913"/>
      <c r="D99" s="150" t="s">
        <v>238</v>
      </c>
      <c r="E99" s="111"/>
      <c r="F99" s="111"/>
      <c r="G99" s="111"/>
      <c r="H99" s="111"/>
      <c r="I99" s="166">
        <f>'6A'!K98</f>
        <v>0</v>
      </c>
      <c r="J99" s="158"/>
      <c r="K99" s="170"/>
      <c r="L99" s="1155"/>
    </row>
    <row r="100" spans="2:12">
      <c r="B100" s="248"/>
      <c r="C100" s="913"/>
      <c r="D100" s="149" t="s">
        <v>239</v>
      </c>
      <c r="E100" s="111"/>
      <c r="F100" s="111"/>
      <c r="G100" s="111"/>
      <c r="H100" s="111"/>
      <c r="I100" s="166">
        <f>'6A'!K99</f>
        <v>0</v>
      </c>
      <c r="J100" s="158"/>
      <c r="K100" s="170"/>
      <c r="L100" s="1155"/>
    </row>
    <row r="101" spans="2:12">
      <c r="B101" s="248"/>
      <c r="C101" s="913"/>
      <c r="D101" s="149" t="s">
        <v>240</v>
      </c>
      <c r="E101" s="111"/>
      <c r="F101" s="111"/>
      <c r="G101" s="111"/>
      <c r="H101" s="111"/>
      <c r="I101" s="166">
        <f>'6A'!K100</f>
        <v>0</v>
      </c>
      <c r="J101" s="158"/>
      <c r="K101" s="170"/>
      <c r="L101" s="1155"/>
    </row>
    <row r="102" spans="2:12">
      <c r="B102" s="248"/>
      <c r="C102" s="913"/>
      <c r="D102" s="155" t="s">
        <v>241</v>
      </c>
      <c r="E102" s="111"/>
      <c r="F102" s="111"/>
      <c r="G102" s="111"/>
      <c r="H102" s="111"/>
      <c r="I102" s="166">
        <f>'6A'!K101</f>
        <v>0</v>
      </c>
      <c r="J102" s="209"/>
      <c r="K102" s="180"/>
      <c r="L102" s="1155"/>
    </row>
    <row r="103" spans="2:12">
      <c r="B103" s="248"/>
      <c r="C103" s="913"/>
      <c r="D103" s="150" t="s">
        <v>242</v>
      </c>
      <c r="E103" s="111"/>
      <c r="F103" s="111"/>
      <c r="G103" s="111"/>
      <c r="H103" s="111"/>
      <c r="I103" s="166">
        <f>'6A'!K102</f>
        <v>0</v>
      </c>
      <c r="J103" s="158"/>
      <c r="K103" s="170"/>
      <c r="L103" s="1155"/>
    </row>
    <row r="104" spans="2:12">
      <c r="B104" s="248"/>
      <c r="C104" s="913"/>
      <c r="D104" s="149" t="s">
        <v>243</v>
      </c>
      <c r="E104" s="111"/>
      <c r="F104" s="111"/>
      <c r="G104" s="111"/>
      <c r="H104" s="111"/>
      <c r="I104" s="166">
        <f>'6A'!K103</f>
        <v>0</v>
      </c>
      <c r="J104" s="187"/>
      <c r="K104" s="188"/>
      <c r="L104" s="1155"/>
    </row>
    <row r="105" spans="2:12">
      <c r="B105" s="248"/>
      <c r="C105" s="913"/>
      <c r="D105" s="156" t="s">
        <v>244</v>
      </c>
      <c r="E105" s="126"/>
      <c r="F105" s="119"/>
      <c r="G105" s="119"/>
      <c r="H105" s="119"/>
      <c r="I105" s="190">
        <f>'6A'!K104</f>
        <v>0</v>
      </c>
      <c r="J105" s="196"/>
      <c r="K105" s="197"/>
      <c r="L105" s="1155"/>
    </row>
    <row r="106" spans="2:12" ht="15" thickBot="1">
      <c r="B106" s="248"/>
      <c r="C106" s="112"/>
      <c r="D106" s="111"/>
      <c r="E106" s="111"/>
      <c r="F106" s="913"/>
      <c r="G106" s="115" t="s">
        <v>184</v>
      </c>
      <c r="H106" s="159"/>
      <c r="I106" s="189">
        <f>SUM(I95:I105)</f>
        <v>0</v>
      </c>
      <c r="J106" s="163">
        <f>SUM(J95:J101)+J103</f>
        <v>0</v>
      </c>
      <c r="K106" s="172">
        <f>SUM(K95:K101)+K103</f>
        <v>0</v>
      </c>
      <c r="L106" s="1155"/>
    </row>
    <row r="107" spans="2:12" ht="9" customHeight="1" thickBot="1">
      <c r="B107" s="1159"/>
      <c r="C107" s="208"/>
      <c r="D107" s="125"/>
      <c r="E107" s="125"/>
      <c r="F107" s="124"/>
      <c r="G107" s="124"/>
      <c r="H107" s="124"/>
      <c r="I107" s="157"/>
      <c r="J107" s="157"/>
      <c r="K107" s="157"/>
      <c r="L107" s="1160"/>
    </row>
    <row r="108" spans="2:12" ht="15" thickBot="1">
      <c r="B108" s="248"/>
      <c r="C108" s="145" t="s">
        <v>245</v>
      </c>
      <c r="D108" s="146"/>
      <c r="E108" s="146"/>
      <c r="F108" s="147"/>
      <c r="G108" s="147"/>
      <c r="H108" s="147"/>
      <c r="I108" s="140"/>
      <c r="J108" s="140"/>
      <c r="K108" s="140"/>
      <c r="L108" s="250"/>
    </row>
    <row r="109" spans="2:12">
      <c r="B109" s="248"/>
      <c r="C109" s="249"/>
      <c r="D109" s="160" t="s">
        <v>246</v>
      </c>
      <c r="E109" s="115"/>
      <c r="F109" s="111"/>
      <c r="G109" s="111"/>
      <c r="H109" s="111"/>
      <c r="I109" s="164">
        <f>'6A'!K109</f>
        <v>0</v>
      </c>
      <c r="J109" s="183"/>
      <c r="K109" s="184"/>
      <c r="L109" s="250"/>
    </row>
    <row r="110" spans="2:12">
      <c r="B110" s="248"/>
      <c r="C110" s="249"/>
      <c r="D110" s="160" t="s">
        <v>247</v>
      </c>
      <c r="E110" s="115"/>
      <c r="F110" s="111"/>
      <c r="G110" s="111"/>
      <c r="H110" s="111"/>
      <c r="I110" s="166">
        <f>'6A'!K110</f>
        <v>0</v>
      </c>
      <c r="J110" s="185"/>
      <c r="K110" s="186"/>
      <c r="L110" s="250"/>
    </row>
    <row r="111" spans="2:12">
      <c r="B111" s="248"/>
      <c r="C111" s="913"/>
      <c r="D111" s="160" t="s">
        <v>248</v>
      </c>
      <c r="E111" s="115"/>
      <c r="F111" s="111"/>
      <c r="G111" s="111"/>
      <c r="H111" s="111"/>
      <c r="I111" s="166">
        <f>'6A'!K111</f>
        <v>0</v>
      </c>
      <c r="J111" s="185"/>
      <c r="K111" s="186"/>
      <c r="L111" s="1155"/>
    </row>
    <row r="112" spans="2:12">
      <c r="B112" s="248"/>
      <c r="C112" s="913"/>
      <c r="D112" s="160" t="s">
        <v>249</v>
      </c>
      <c r="E112" s="115"/>
      <c r="F112" s="111"/>
      <c r="G112" s="111"/>
      <c r="H112" s="111"/>
      <c r="I112" s="166">
        <f>'6A'!K112</f>
        <v>0</v>
      </c>
      <c r="J112" s="185"/>
      <c r="K112" s="186"/>
      <c r="L112" s="1155"/>
    </row>
    <row r="113" spans="2:12">
      <c r="B113" s="248"/>
      <c r="C113" s="913"/>
      <c r="D113" s="160" t="s">
        <v>250</v>
      </c>
      <c r="E113" s="115"/>
      <c r="F113" s="111"/>
      <c r="G113" s="111"/>
      <c r="H113" s="111"/>
      <c r="I113" s="166">
        <f>'6A'!K113</f>
        <v>0</v>
      </c>
      <c r="J113" s="185"/>
      <c r="K113" s="186"/>
      <c r="L113" s="1155"/>
    </row>
    <row r="114" spans="2:12">
      <c r="B114" s="248"/>
      <c r="C114" s="913"/>
      <c r="D114" s="160" t="s">
        <v>251</v>
      </c>
      <c r="E114" s="115"/>
      <c r="F114" s="111"/>
      <c r="G114" s="111"/>
      <c r="H114" s="111"/>
      <c r="I114" s="166">
        <f>'6A'!K114</f>
        <v>0</v>
      </c>
      <c r="J114" s="185"/>
      <c r="K114" s="186"/>
      <c r="L114" s="1155"/>
    </row>
    <row r="115" spans="2:12">
      <c r="B115" s="248"/>
      <c r="C115" s="913"/>
      <c r="D115" s="160" t="s">
        <v>252</v>
      </c>
      <c r="E115" s="115"/>
      <c r="F115" s="111"/>
      <c r="G115" s="111"/>
      <c r="H115" s="111"/>
      <c r="I115" s="190">
        <f>'6A'!K115</f>
        <v>0</v>
      </c>
      <c r="J115" s="196"/>
      <c r="K115" s="197"/>
      <c r="L115" s="1155"/>
    </row>
    <row r="116" spans="2:12" ht="15" thickBot="1">
      <c r="B116" s="248"/>
      <c r="C116" s="112"/>
      <c r="D116" s="913"/>
      <c r="E116" s="111"/>
      <c r="F116" s="913"/>
      <c r="G116" s="115" t="s">
        <v>184</v>
      </c>
      <c r="H116" s="159"/>
      <c r="I116" s="189">
        <f>SUM(I109:I115)</f>
        <v>0</v>
      </c>
      <c r="J116" s="163">
        <v>0</v>
      </c>
      <c r="K116" s="172">
        <v>0</v>
      </c>
      <c r="L116" s="1155"/>
    </row>
    <row r="117" spans="2:12" ht="7.5" customHeight="1" thickBot="1">
      <c r="B117" s="248"/>
      <c r="C117" s="133"/>
      <c r="D117" s="132"/>
      <c r="E117" s="132"/>
      <c r="F117" s="134"/>
      <c r="G117" s="134"/>
      <c r="H117" s="134"/>
      <c r="I117" s="144"/>
      <c r="J117" s="144"/>
      <c r="K117" s="144"/>
      <c r="L117" s="1155"/>
    </row>
    <row r="118" spans="2:12" ht="15" thickBot="1">
      <c r="B118" s="248"/>
      <c r="C118" s="175" t="s">
        <v>267</v>
      </c>
      <c r="D118" s="176"/>
      <c r="E118" s="176"/>
      <c r="F118" s="176"/>
      <c r="G118" s="176"/>
      <c r="H118" s="176"/>
      <c r="I118" s="167">
        <f>I27+I46+I62+I67+I75+I86+I92+I106+I116</f>
        <v>0</v>
      </c>
      <c r="J118" s="162">
        <f>J27+J46+J62+J67+J75+J86+J92+J106+J116</f>
        <v>0</v>
      </c>
      <c r="K118" s="174">
        <f>K27+K46+K62+K67+K75+K86+K92+K106+K116</f>
        <v>0</v>
      </c>
      <c r="L118" s="1155"/>
    </row>
    <row r="119" spans="2:12" ht="7.5" customHeight="1">
      <c r="B119" s="248"/>
      <c r="C119" s="249"/>
      <c r="D119" s="249"/>
      <c r="E119" s="249"/>
      <c r="F119" s="249"/>
      <c r="G119" s="249"/>
      <c r="H119" s="249"/>
      <c r="I119" s="913"/>
      <c r="J119" s="913"/>
      <c r="K119" s="913"/>
      <c r="L119" s="1155"/>
    </row>
    <row r="120" spans="2:12">
      <c r="B120" s="248"/>
      <c r="C120" s="2250" t="s">
        <v>268</v>
      </c>
      <c r="D120" s="2251"/>
      <c r="E120" s="2251"/>
      <c r="F120" s="2251"/>
      <c r="G120" s="2251"/>
      <c r="H120" s="2251"/>
      <c r="I120" s="2251"/>
      <c r="J120" s="2251"/>
      <c r="K120" s="2252"/>
      <c r="L120" s="1155"/>
    </row>
    <row r="121" spans="2:12">
      <c r="B121" s="248"/>
      <c r="C121" s="2253"/>
      <c r="D121" s="2254"/>
      <c r="E121" s="2254"/>
      <c r="F121" s="2254"/>
      <c r="G121" s="2254"/>
      <c r="H121" s="2254"/>
      <c r="I121" s="2254"/>
      <c r="J121" s="2254"/>
      <c r="K121" s="2255"/>
      <c r="L121" s="1155"/>
    </row>
    <row r="122" spans="2:12">
      <c r="B122" s="248"/>
      <c r="C122" s="2256"/>
      <c r="D122" s="2257"/>
      <c r="E122" s="2257"/>
      <c r="F122" s="2257"/>
      <c r="G122" s="2257"/>
      <c r="H122" s="2257"/>
      <c r="I122" s="2257"/>
      <c r="J122" s="2257"/>
      <c r="K122" s="2258"/>
      <c r="L122" s="1155"/>
    </row>
    <row r="123" spans="2:12" ht="9" customHeight="1" thickBot="1">
      <c r="B123" s="1161"/>
      <c r="C123" s="1162"/>
      <c r="D123" s="1162"/>
      <c r="E123" s="1162"/>
      <c r="F123" s="1162"/>
      <c r="G123" s="1162"/>
      <c r="H123" s="1162"/>
      <c r="I123" s="1162"/>
      <c r="J123" s="1162"/>
      <c r="K123" s="1162"/>
      <c r="L123" s="1160"/>
    </row>
  </sheetData>
  <sheetProtection password="9F6B" sheet="1" objects="1" scenarios="1" formatCells="0" formatColumns="0" formatRows="0"/>
  <customSheetViews>
    <customSheetView guid="{1A40067C-0AC1-4C99-AB38-50E48336F373}" showGridLines="0">
      <selection activeCell="R16" sqref="R16"/>
      <rowBreaks count="2" manualBreakCount="2">
        <brk id="63" min="1" max="11" man="1"/>
        <brk id="107" min="1" max="11" man="1"/>
      </rowBreaks>
      <pageMargins left="0.7" right="0.7" top="0.75" bottom="0.75" header="0.3" footer="0.3"/>
      <pageSetup scale="84" fitToHeight="2" orientation="portrait" r:id="rId1"/>
      <headerFooter>
        <oddFooter>&amp;LForm 6C
LIHTC Budget (Basis Calculation)&amp;CCFA Forms&amp;REdition: 2015
Version: 1.1</oddFooter>
      </headerFooter>
    </customSheetView>
  </customSheetViews>
  <mergeCells count="13">
    <mergeCell ref="C11:K11"/>
    <mergeCell ref="F13:K13"/>
    <mergeCell ref="I15:K15"/>
    <mergeCell ref="C120:K122"/>
    <mergeCell ref="J16:K16"/>
    <mergeCell ref="J17:J19"/>
    <mergeCell ref="I16:I19"/>
    <mergeCell ref="K17:K19"/>
    <mergeCell ref="E85:G85"/>
    <mergeCell ref="E26:G26"/>
    <mergeCell ref="E45:G45"/>
    <mergeCell ref="E61:G61"/>
    <mergeCell ref="E91:G91"/>
  </mergeCells>
  <pageMargins left="0.7" right="0.7" top="0.75" bottom="0.75" header="0.3" footer="0.3"/>
  <pageSetup scale="84" fitToHeight="2" orientation="portrait" r:id="rId2"/>
  <headerFooter>
    <oddFooter>&amp;LForm 6C
LIHTC Budget (Basis Calculation)&amp;CCFA Forms&amp;REdition: 2015
Version: 1.1</oddFooter>
  </headerFooter>
  <rowBreaks count="2" manualBreakCount="2">
    <brk id="63" min="1" max="11" man="1"/>
    <brk id="107" min="1" max="11" man="1"/>
  </rowBreaks>
  <drawing r:id="rId3"/>
</worksheet>
</file>

<file path=xl/worksheets/sheet31.xml><?xml version="1.0" encoding="utf-8"?>
<worksheet xmlns="http://schemas.openxmlformats.org/spreadsheetml/2006/main" xmlns:r="http://schemas.openxmlformats.org/officeDocument/2006/relationships">
  <sheetPr>
    <pageSetUpPr fitToPage="1"/>
  </sheetPr>
  <dimension ref="B5:H53"/>
  <sheetViews>
    <sheetView showGridLines="0" zoomScaleNormal="100" workbookViewId="0">
      <selection activeCell="D19" sqref="D19:E19"/>
    </sheetView>
  </sheetViews>
  <sheetFormatPr defaultColWidth="9.1796875" defaultRowHeight="14.5"/>
  <cols>
    <col min="1" max="2" width="1.7265625" style="860" customWidth="1"/>
    <col min="3" max="3" width="2.81640625" style="860" customWidth="1"/>
    <col min="4" max="4" width="14.26953125" style="860" customWidth="1"/>
    <col min="5" max="5" width="48.453125" style="860" customWidth="1"/>
    <col min="6" max="7" width="11.453125" style="860" customWidth="1"/>
    <col min="8" max="8" width="1.7265625" style="860" customWidth="1"/>
    <col min="9" max="16384" width="9.1796875" style="860"/>
  </cols>
  <sheetData>
    <row r="5" spans="2:8" ht="9" customHeight="1" thickBot="1"/>
    <row r="6" spans="2:8" ht="9" customHeight="1">
      <c r="B6" s="1163"/>
      <c r="C6" s="1164"/>
      <c r="D6" s="1164"/>
      <c r="E6" s="1165"/>
      <c r="F6" s="1165"/>
      <c r="G6" s="1165"/>
      <c r="H6" s="1166"/>
    </row>
    <row r="7" spans="2:8" ht="18.5">
      <c r="B7" s="1167"/>
      <c r="C7" s="2272" t="s">
        <v>269</v>
      </c>
      <c r="D7" s="2272"/>
      <c r="E7" s="2272"/>
      <c r="F7" s="2272"/>
      <c r="G7" s="2272"/>
      <c r="H7" s="1168"/>
    </row>
    <row r="8" spans="2:8">
      <c r="B8" s="1167"/>
      <c r="C8" s="1169"/>
      <c r="D8" s="1169"/>
      <c r="E8" s="1170"/>
      <c r="F8" s="1170"/>
      <c r="G8" s="1170"/>
      <c r="H8" s="1168"/>
    </row>
    <row r="9" spans="2:8">
      <c r="B9" s="1167"/>
      <c r="C9" s="1169"/>
      <c r="D9" s="1171" t="s">
        <v>1</v>
      </c>
      <c r="E9" s="1139" t="str">
        <f>IF('1A'!G5="","Enter Project Name on Form 1A",'1A'!G5)</f>
        <v>Enter Project Name on Form 1A</v>
      </c>
      <c r="F9" s="1139"/>
      <c r="G9" s="1138"/>
      <c r="H9" s="1172"/>
    </row>
    <row r="10" spans="2:8">
      <c r="B10" s="1167"/>
      <c r="C10" s="1169"/>
      <c r="D10" s="1169"/>
      <c r="E10" s="277"/>
      <c r="F10" s="279"/>
      <c r="G10" s="280"/>
      <c r="H10" s="1173"/>
    </row>
    <row r="11" spans="2:8">
      <c r="B11" s="1167"/>
      <c r="C11" s="277" t="s">
        <v>270</v>
      </c>
      <c r="D11" s="277"/>
      <c r="E11" s="1174"/>
      <c r="F11" s="279"/>
      <c r="G11" s="280"/>
      <c r="H11" s="1173"/>
    </row>
    <row r="12" spans="2:8" ht="30" customHeight="1">
      <c r="B12" s="1167"/>
      <c r="C12" s="1169"/>
      <c r="D12" s="2273" t="s">
        <v>271</v>
      </c>
      <c r="E12" s="2273"/>
      <c r="F12" s="1634"/>
      <c r="H12" s="1173"/>
    </row>
    <row r="13" spans="2:8" ht="15" thickBot="1">
      <c r="B13" s="1167"/>
      <c r="C13" s="1169"/>
      <c r="D13" s="1169"/>
      <c r="E13" s="277"/>
      <c r="F13" s="279"/>
      <c r="G13" s="279"/>
      <c r="H13" s="1173"/>
    </row>
    <row r="14" spans="2:8" ht="36.5" thickBot="1">
      <c r="B14" s="1167"/>
      <c r="C14" s="1169"/>
      <c r="D14" s="1169"/>
      <c r="E14" s="277"/>
      <c r="F14" s="281" t="s">
        <v>23</v>
      </c>
      <c r="G14" s="282" t="s">
        <v>263</v>
      </c>
      <c r="H14" s="1173"/>
    </row>
    <row r="15" spans="2:8" ht="15" thickBot="1">
      <c r="B15" s="1167"/>
      <c r="C15" s="283" t="s">
        <v>272</v>
      </c>
      <c r="D15" s="283"/>
      <c r="E15" s="284"/>
      <c r="F15" s="1175"/>
      <c r="G15" s="1175"/>
      <c r="H15" s="1173"/>
    </row>
    <row r="16" spans="2:8">
      <c r="B16" s="1167"/>
      <c r="C16" s="277"/>
      <c r="D16" s="285" t="s">
        <v>273</v>
      </c>
      <c r="E16" s="1174"/>
      <c r="F16" s="286">
        <f>'6C NA'!J118</f>
        <v>0</v>
      </c>
      <c r="G16" s="287">
        <f>'6C NA'!K118</f>
        <v>0</v>
      </c>
      <c r="H16" s="1173"/>
    </row>
    <row r="17" spans="2:8">
      <c r="B17" s="1167"/>
      <c r="C17" s="277"/>
      <c r="D17" s="278" t="s">
        <v>274</v>
      </c>
      <c r="E17" s="1174"/>
      <c r="F17" s="1635"/>
      <c r="G17" s="1176"/>
      <c r="H17" s="1173"/>
    </row>
    <row r="18" spans="2:8">
      <c r="B18" s="1167"/>
      <c r="C18" s="277"/>
      <c r="D18" s="278" t="s">
        <v>275</v>
      </c>
      <c r="E18" s="1174"/>
      <c r="F18" s="1635"/>
      <c r="G18" s="1637"/>
      <c r="H18" s="1173"/>
    </row>
    <row r="19" spans="2:8" ht="30" customHeight="1">
      <c r="B19" s="1167"/>
      <c r="C19" s="277"/>
      <c r="D19" s="2273" t="s">
        <v>276</v>
      </c>
      <c r="E19" s="2274"/>
      <c r="F19" s="1635"/>
      <c r="G19" s="1637"/>
      <c r="H19" s="1173"/>
    </row>
    <row r="20" spans="2:8">
      <c r="B20" s="1167"/>
      <c r="C20" s="277"/>
      <c r="D20" s="288" t="s">
        <v>277</v>
      </c>
      <c r="E20" s="1177"/>
      <c r="F20" s="1636"/>
      <c r="G20" s="1638"/>
      <c r="H20" s="1173"/>
    </row>
    <row r="21" spans="2:8" ht="15" thickBot="1">
      <c r="B21" s="1167"/>
      <c r="C21" s="277"/>
      <c r="D21" s="285" t="s">
        <v>278</v>
      </c>
      <c r="E21" s="1174"/>
      <c r="F21" s="289">
        <f>F16-(SUM(F17:F20))</f>
        <v>0</v>
      </c>
      <c r="G21" s="290">
        <f>G16-(SUM(G18:G20))</f>
        <v>0</v>
      </c>
      <c r="H21" s="1173"/>
    </row>
    <row r="22" spans="2:8" ht="15" thickBot="1">
      <c r="B22" s="1167"/>
      <c r="C22" s="277"/>
      <c r="D22" s="278"/>
      <c r="E22" s="1174"/>
      <c r="F22" s="280"/>
      <c r="G22" s="279"/>
      <c r="H22" s="1173"/>
    </row>
    <row r="23" spans="2:8">
      <c r="B23" s="1167"/>
      <c r="C23" s="277"/>
      <c r="D23" s="279" t="s">
        <v>278</v>
      </c>
      <c r="E23" s="1174"/>
      <c r="F23" s="291">
        <f>F21</f>
        <v>0</v>
      </c>
      <c r="G23" s="292">
        <f>G21</f>
        <v>0</v>
      </c>
      <c r="H23" s="1173"/>
    </row>
    <row r="24" spans="2:8">
      <c r="B24" s="1167"/>
      <c r="C24" s="277"/>
      <c r="D24" s="279" t="s">
        <v>279</v>
      </c>
      <c r="E24" s="1174"/>
      <c r="F24" s="1794">
        <v>1</v>
      </c>
      <c r="G24" s="1795">
        <f>IF(F12="Yes",130%,100%)</f>
        <v>1</v>
      </c>
      <c r="H24" s="1173"/>
    </row>
    <row r="25" spans="2:8">
      <c r="B25" s="1167"/>
      <c r="C25" s="277"/>
      <c r="D25" s="293" t="s">
        <v>280</v>
      </c>
      <c r="E25" s="1177"/>
      <c r="F25" s="1796">
        <v>1</v>
      </c>
      <c r="G25" s="1797">
        <v>1</v>
      </c>
      <c r="H25" s="1173"/>
    </row>
    <row r="26" spans="2:8" ht="15" thickBot="1">
      <c r="B26" s="1167"/>
      <c r="C26" s="277"/>
      <c r="D26" s="294" t="s">
        <v>281</v>
      </c>
      <c r="E26" s="1174"/>
      <c r="F26" s="295">
        <f>(F23*F24)*F25</f>
        <v>0</v>
      </c>
      <c r="G26" s="296">
        <f>(G23*G24)*G25</f>
        <v>0</v>
      </c>
      <c r="H26" s="1173"/>
    </row>
    <row r="27" spans="2:8" ht="15" thickBot="1">
      <c r="B27" s="1167"/>
      <c r="C27" s="277"/>
      <c r="D27" s="278"/>
      <c r="E27" s="1174"/>
      <c r="F27" s="279"/>
      <c r="G27" s="279"/>
      <c r="H27" s="1173"/>
    </row>
    <row r="28" spans="2:8">
      <c r="B28" s="1167"/>
      <c r="C28" s="277"/>
      <c r="D28" s="278" t="s">
        <v>281</v>
      </c>
      <c r="E28" s="1174"/>
      <c r="F28" s="291">
        <f>F26</f>
        <v>0</v>
      </c>
      <c r="G28" s="292">
        <f>G26</f>
        <v>0</v>
      </c>
      <c r="H28" s="1173"/>
    </row>
    <row r="29" spans="2:8">
      <c r="B29" s="1167"/>
      <c r="C29" s="277"/>
      <c r="D29" s="288" t="s">
        <v>282</v>
      </c>
      <c r="E29" s="1174"/>
      <c r="F29" s="1792">
        <v>3.2199999999999999E-2</v>
      </c>
      <c r="G29" s="1793">
        <v>7.5200000000000003E-2</v>
      </c>
      <c r="H29" s="1173"/>
    </row>
    <row r="30" spans="2:8" ht="15" thickBot="1">
      <c r="B30" s="1167"/>
      <c r="C30" s="277"/>
      <c r="D30" s="285" t="s">
        <v>283</v>
      </c>
      <c r="E30" s="1174"/>
      <c r="F30" s="289">
        <f>F28*F29</f>
        <v>0</v>
      </c>
      <c r="G30" s="290">
        <f>G28*G29</f>
        <v>0</v>
      </c>
      <c r="H30" s="1173"/>
    </row>
    <row r="31" spans="2:8" ht="15" customHeight="1" thickBot="1">
      <c r="B31" s="1167"/>
      <c r="C31" s="277"/>
      <c r="D31" s="278"/>
      <c r="E31" s="1174"/>
      <c r="F31" s="279"/>
      <c r="G31" s="279"/>
      <c r="H31" s="1173"/>
    </row>
    <row r="32" spans="2:8" ht="15" thickBot="1">
      <c r="B32" s="1167"/>
      <c r="C32" s="277"/>
      <c r="D32" s="285" t="s">
        <v>668</v>
      </c>
      <c r="E32" s="1174"/>
      <c r="F32" s="279"/>
      <c r="G32" s="297">
        <f>F30+G30</f>
        <v>0</v>
      </c>
      <c r="H32" s="1173"/>
    </row>
    <row r="33" spans="2:8">
      <c r="B33" s="1167"/>
      <c r="C33" s="277"/>
      <c r="D33" s="277"/>
      <c r="E33" s="278"/>
      <c r="F33" s="279"/>
      <c r="G33" s="279"/>
      <c r="H33" s="1173"/>
    </row>
    <row r="34" spans="2:8" ht="15" thickBot="1">
      <c r="B34" s="1167"/>
      <c r="C34" s="298" t="s">
        <v>284</v>
      </c>
      <c r="D34" s="298"/>
      <c r="E34" s="299"/>
      <c r="F34" s="300"/>
      <c r="G34" s="301"/>
      <c r="H34" s="1173"/>
    </row>
    <row r="35" spans="2:8">
      <c r="B35" s="1167"/>
      <c r="C35" s="277"/>
      <c r="D35" s="278" t="s">
        <v>746</v>
      </c>
      <c r="E35" s="1174"/>
      <c r="F35" s="279"/>
      <c r="G35" s="302">
        <f>'6A'!K118</f>
        <v>0</v>
      </c>
      <c r="H35" s="303"/>
    </row>
    <row r="36" spans="2:8">
      <c r="B36" s="1167"/>
      <c r="C36" s="277"/>
      <c r="D36" s="288" t="s">
        <v>669</v>
      </c>
      <c r="E36" s="1178"/>
      <c r="F36" s="775"/>
      <c r="G36" s="304">
        <f>-('7A'!F31)</f>
        <v>0</v>
      </c>
      <c r="H36" s="1173"/>
    </row>
    <row r="37" spans="2:8" ht="15" thickBot="1">
      <c r="B37" s="1167"/>
      <c r="C37" s="277"/>
      <c r="D37" s="285" t="s">
        <v>285</v>
      </c>
      <c r="E37" s="1174"/>
      <c r="F37" s="294"/>
      <c r="G37" s="305">
        <f>G35+G36</f>
        <v>0</v>
      </c>
      <c r="H37" s="1173"/>
    </row>
    <row r="38" spans="2:8" ht="15" thickBot="1">
      <c r="B38" s="1167"/>
      <c r="C38" s="277"/>
      <c r="D38" s="278"/>
      <c r="E38" s="1174"/>
      <c r="F38" s="279"/>
      <c r="G38" s="280"/>
      <c r="H38" s="1173"/>
    </row>
    <row r="39" spans="2:8">
      <c r="B39" s="1167"/>
      <c r="C39" s="277"/>
      <c r="D39" s="278" t="s">
        <v>285</v>
      </c>
      <c r="E39" s="1174"/>
      <c r="F39" s="279"/>
      <c r="G39" s="306">
        <f>G37</f>
        <v>0</v>
      </c>
      <c r="H39" s="1173"/>
    </row>
    <row r="40" spans="2:8" ht="15" thickBot="1">
      <c r="B40" s="1167"/>
      <c r="C40" s="277"/>
      <c r="D40" s="278" t="s">
        <v>670</v>
      </c>
      <c r="E40" s="1174"/>
      <c r="F40" s="279"/>
      <c r="G40" s="1790">
        <v>0.85</v>
      </c>
      <c r="H40" s="1173"/>
    </row>
    <row r="41" spans="2:8" ht="15" thickBot="1">
      <c r="B41" s="1167"/>
      <c r="C41" s="277"/>
      <c r="D41" s="307" t="s">
        <v>286</v>
      </c>
      <c r="E41" s="1178"/>
      <c r="F41" s="293"/>
      <c r="G41" s="1791">
        <v>10</v>
      </c>
      <c r="H41" s="1173"/>
    </row>
    <row r="42" spans="2:8" ht="15" thickBot="1">
      <c r="B42" s="1167"/>
      <c r="C42" s="277"/>
      <c r="D42" s="308" t="s">
        <v>287</v>
      </c>
      <c r="E42" s="1174"/>
      <c r="F42" s="279"/>
      <c r="G42" s="309">
        <f>G39/G40/G41</f>
        <v>0</v>
      </c>
      <c r="H42" s="1173"/>
    </row>
    <row r="43" spans="2:8">
      <c r="B43" s="1167"/>
      <c r="C43" s="277"/>
      <c r="D43" s="277"/>
      <c r="E43" s="278"/>
      <c r="F43" s="279"/>
      <c r="G43" s="280"/>
      <c r="H43" s="1173"/>
    </row>
    <row r="44" spans="2:8">
      <c r="B44" s="1167"/>
      <c r="C44" s="277" t="s">
        <v>288</v>
      </c>
      <c r="D44" s="277"/>
      <c r="E44" s="278"/>
      <c r="F44" s="279"/>
      <c r="G44" s="1639"/>
      <c r="H44" s="1173"/>
    </row>
    <row r="45" spans="2:8">
      <c r="B45" s="1167"/>
      <c r="C45" s="277"/>
      <c r="D45" s="277"/>
      <c r="E45" s="278"/>
      <c r="F45" s="279"/>
      <c r="G45" s="280"/>
      <c r="H45" s="1173"/>
    </row>
    <row r="46" spans="2:8" ht="15" thickBot="1">
      <c r="B46" s="1167"/>
      <c r="C46" s="298" t="s">
        <v>289</v>
      </c>
      <c r="D46" s="298"/>
      <c r="E46" s="299"/>
      <c r="F46" s="300"/>
      <c r="G46" s="279"/>
      <c r="H46" s="310"/>
    </row>
    <row r="47" spans="2:8">
      <c r="B47" s="1167"/>
      <c r="C47" s="277"/>
      <c r="D47" s="278" t="s">
        <v>290</v>
      </c>
      <c r="E47" s="1174"/>
      <c r="F47" s="279"/>
      <c r="G47" s="1789">
        <f>'1B'!L18</f>
        <v>0</v>
      </c>
      <c r="H47" s="310"/>
    </row>
    <row r="48" spans="2:8">
      <c r="B48" s="1167"/>
      <c r="C48" s="277"/>
      <c r="D48" s="288" t="s">
        <v>1286</v>
      </c>
      <c r="E48" s="1178"/>
      <c r="F48" s="775"/>
      <c r="G48" s="304">
        <f>IF(G44="Yes",20510,15808)</f>
        <v>15808</v>
      </c>
      <c r="H48" s="310"/>
    </row>
    <row r="49" spans="2:8" ht="15" thickBot="1">
      <c r="B49" s="1167"/>
      <c r="C49" s="277"/>
      <c r="D49" s="285" t="s">
        <v>291</v>
      </c>
      <c r="E49" s="1174"/>
      <c r="F49" s="279"/>
      <c r="G49" s="309">
        <f>G47*G48</f>
        <v>0</v>
      </c>
      <c r="H49" s="310"/>
    </row>
    <row r="50" spans="2:8">
      <c r="B50" s="1167"/>
      <c r="C50" s="1169"/>
      <c r="D50" s="1169"/>
      <c r="E50" s="277"/>
      <c r="F50" s="279"/>
      <c r="G50" s="279"/>
      <c r="H50" s="303"/>
    </row>
    <row r="51" spans="2:8" ht="15" thickBot="1">
      <c r="B51" s="1167"/>
      <c r="C51" s="1169"/>
      <c r="D51" s="1169"/>
      <c r="E51" s="277"/>
      <c r="F51" s="279"/>
      <c r="G51" s="279"/>
      <c r="H51" s="310"/>
    </row>
    <row r="52" spans="2:8" ht="15.5" thickTop="1" thickBot="1">
      <c r="B52" s="1167"/>
      <c r="C52" s="1169"/>
      <c r="D52" s="1169"/>
      <c r="E52" s="311" t="s">
        <v>292</v>
      </c>
      <c r="F52" s="312"/>
      <c r="G52" s="313">
        <f>MIN(G32,G42,G49)</f>
        <v>0</v>
      </c>
      <c r="H52" s="1173"/>
    </row>
    <row r="53" spans="2:8" ht="9" customHeight="1" thickBot="1">
      <c r="B53" s="1179"/>
      <c r="C53" s="1180"/>
      <c r="D53" s="1180"/>
      <c r="E53" s="2275"/>
      <c r="F53" s="2275"/>
      <c r="G53" s="2276"/>
      <c r="H53" s="1181"/>
    </row>
  </sheetData>
  <sheetProtection password="9F6B" sheet="1" objects="1" scenarios="1" formatCells="0" formatColumns="0" formatRows="0"/>
  <customSheetViews>
    <customSheetView guid="{1A40067C-0AC1-4C99-AB38-50E48336F373}" showGridLines="0" fitToPage="1">
      <selection activeCell="D19" sqref="D19:E19"/>
      <pageMargins left="0.7" right="0.4" top="0.7" bottom="0.7" header="0.3" footer="0.3"/>
      <pageSetup scale="91" orientation="portrait" r:id="rId1"/>
      <headerFooter>
        <oddFooter>&amp;LForm 6D
LIHTC Calculation&amp;CCFA Forms&amp;REdition: 2015
Version: 1.1</oddFooter>
      </headerFooter>
    </customSheetView>
  </customSheetViews>
  <mergeCells count="4">
    <mergeCell ref="C7:G7"/>
    <mergeCell ref="D19:E19"/>
    <mergeCell ref="E53:G53"/>
    <mergeCell ref="D12:E12"/>
  </mergeCells>
  <dataValidations disablePrompts="1"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91" orientation="portrait" r:id="rId2"/>
  <headerFooter>
    <oddFooter>&amp;LForm 6D
LIHTC Calculation&amp;CCFA Forms&amp;REdition: 2015
Version: 1.1</oddFooter>
  </headerFooter>
  <drawing r:id="rId3"/>
</worksheet>
</file>

<file path=xl/worksheets/sheet32.xml><?xml version="1.0" encoding="utf-8"?>
<worksheet xmlns="http://schemas.openxmlformats.org/spreadsheetml/2006/main" xmlns:r="http://schemas.openxmlformats.org/officeDocument/2006/relationships">
  <dimension ref="B9:P109"/>
  <sheetViews>
    <sheetView showGridLines="0" topLeftCell="A58" zoomScaleNormal="100" workbookViewId="0">
      <selection activeCell="M26" sqref="M26"/>
    </sheetView>
  </sheetViews>
  <sheetFormatPr defaultColWidth="9.1796875" defaultRowHeight="14.5"/>
  <cols>
    <col min="1" max="2" width="1.7265625" style="854" customWidth="1"/>
    <col min="3" max="3" width="14.26953125" style="854" customWidth="1"/>
    <col min="4" max="4" width="12.81640625" style="854" customWidth="1"/>
    <col min="5" max="13" width="11.453125" style="854" customWidth="1"/>
    <col min="14" max="14" width="1.7265625" style="854" customWidth="1"/>
    <col min="15" max="15" width="9.1796875" style="854"/>
    <col min="16" max="16" width="9.7265625" style="854" bestFit="1" customWidth="1"/>
    <col min="17" max="16384" width="9.1796875" style="854"/>
  </cols>
  <sheetData>
    <row r="9" spans="2:14" ht="9" customHeight="1" thickBot="1"/>
    <row r="10" spans="2:14" ht="9" customHeight="1">
      <c r="B10" s="1251"/>
      <c r="C10" s="1252"/>
      <c r="D10" s="1252"/>
      <c r="E10" s="1252"/>
      <c r="F10" s="1252"/>
      <c r="G10" s="1252"/>
      <c r="H10" s="1252"/>
      <c r="I10" s="1252"/>
      <c r="J10" s="1252"/>
      <c r="K10" s="1252"/>
      <c r="L10" s="1252"/>
      <c r="M10" s="1252"/>
      <c r="N10" s="1253"/>
    </row>
    <row r="11" spans="2:14" ht="18.5">
      <c r="B11" s="1254"/>
      <c r="C11" s="1672" t="s">
        <v>1087</v>
      </c>
      <c r="D11" s="1672"/>
      <c r="E11" s="1673"/>
      <c r="F11" s="1673"/>
      <c r="G11" s="1673"/>
      <c r="H11" s="1673"/>
      <c r="I11" s="1673"/>
      <c r="J11" s="1673"/>
      <c r="K11" s="1673"/>
      <c r="L11" s="1673"/>
      <c r="M11" s="1673"/>
      <c r="N11" s="1255"/>
    </row>
    <row r="12" spans="2:14" ht="15" customHeight="1">
      <c r="B12" s="1254"/>
      <c r="C12" s="914"/>
      <c r="D12" s="914"/>
      <c r="E12" s="914"/>
      <c r="F12" s="914"/>
      <c r="G12" s="914"/>
      <c r="H12" s="914"/>
      <c r="I12" s="914"/>
      <c r="J12" s="914"/>
      <c r="K12" s="914"/>
      <c r="L12" s="914"/>
      <c r="M12" s="914"/>
      <c r="N12" s="1255"/>
    </row>
    <row r="13" spans="2:14">
      <c r="B13" s="1256"/>
      <c r="C13" s="1257" t="s">
        <v>347</v>
      </c>
      <c r="D13" s="1258" t="str">
        <f>IF('1A'!G5="","Enter Project Name on Form 1A",'1A'!G5)</f>
        <v>Enter Project Name on Form 1A</v>
      </c>
      <c r="E13" s="1258"/>
      <c r="F13" s="1258"/>
      <c r="G13" s="1258"/>
      <c r="H13" s="1258"/>
      <c r="I13" s="1258"/>
      <c r="J13" s="1259"/>
      <c r="K13" s="214"/>
      <c r="L13" s="820"/>
      <c r="M13" s="820"/>
      <c r="N13" s="1255"/>
    </row>
    <row r="14" spans="2:14" ht="7.5" customHeight="1">
      <c r="B14" s="1256"/>
      <c r="C14" s="1260"/>
      <c r="D14" s="1260"/>
      <c r="E14" s="1261"/>
      <c r="F14" s="1261"/>
      <c r="G14" s="1261"/>
      <c r="H14" s="214"/>
      <c r="I14" s="214"/>
      <c r="J14" s="214"/>
      <c r="K14" s="214"/>
      <c r="L14" s="219"/>
      <c r="M14" s="214"/>
      <c r="N14" s="1255"/>
    </row>
    <row r="15" spans="2:14">
      <c r="B15" s="1256"/>
      <c r="C15" s="219" t="s">
        <v>348</v>
      </c>
      <c r="D15" s="1249"/>
      <c r="E15" s="1261"/>
      <c r="F15" s="1261"/>
      <c r="G15" s="1261"/>
      <c r="H15" s="214"/>
      <c r="I15" s="214"/>
      <c r="J15" s="214"/>
      <c r="K15" s="214"/>
      <c r="L15" s="219"/>
      <c r="M15" s="214"/>
      <c r="N15" s="1255"/>
    </row>
    <row r="16" spans="2:14" ht="15" customHeight="1">
      <c r="B16" s="1256"/>
      <c r="C16" s="820"/>
      <c r="D16" s="820"/>
      <c r="E16" s="1260"/>
      <c r="F16" s="1262"/>
      <c r="G16" s="1263"/>
      <c r="H16" s="1264"/>
      <c r="I16" s="1260"/>
      <c r="J16" s="1260"/>
      <c r="K16" s="1260"/>
      <c r="L16" s="847"/>
      <c r="M16" s="847"/>
      <c r="N16" s="1255"/>
    </row>
    <row r="17" spans="2:16" ht="15" thickBot="1">
      <c r="B17" s="1256"/>
      <c r="C17" s="213" t="s">
        <v>349</v>
      </c>
      <c r="D17" s="213"/>
      <c r="E17" s="1265"/>
      <c r="F17" s="1266"/>
      <c r="G17" s="214"/>
      <c r="H17" s="214"/>
      <c r="I17" s="214"/>
      <c r="J17" s="214"/>
      <c r="K17" s="1267"/>
      <c r="L17" s="214"/>
      <c r="M17" s="214"/>
      <c r="N17" s="1255"/>
    </row>
    <row r="18" spans="2:16">
      <c r="B18" s="1256"/>
      <c r="C18" s="214"/>
      <c r="D18" s="214"/>
      <c r="E18" s="238" t="s">
        <v>350</v>
      </c>
      <c r="F18" s="239" t="s">
        <v>351</v>
      </c>
      <c r="G18" s="240" t="s">
        <v>352</v>
      </c>
      <c r="H18" s="239" t="s">
        <v>353</v>
      </c>
      <c r="I18" s="240" t="s">
        <v>350</v>
      </c>
      <c r="J18" s="239" t="s">
        <v>351</v>
      </c>
      <c r="K18" s="240" t="s">
        <v>352</v>
      </c>
      <c r="L18" s="241" t="s">
        <v>353</v>
      </c>
      <c r="M18" s="820"/>
      <c r="N18" s="1255"/>
    </row>
    <row r="19" spans="2:16" ht="15" thickBot="1">
      <c r="B19" s="1256"/>
      <c r="C19" s="215" t="s">
        <v>324</v>
      </c>
      <c r="D19" s="215"/>
      <c r="E19" s="1674">
        <v>42278</v>
      </c>
      <c r="F19" s="1675">
        <v>42370</v>
      </c>
      <c r="G19" s="1675">
        <v>42461</v>
      </c>
      <c r="H19" s="1675">
        <v>42552</v>
      </c>
      <c r="I19" s="1675">
        <v>42644</v>
      </c>
      <c r="J19" s="1675">
        <v>42736</v>
      </c>
      <c r="K19" s="1675">
        <v>42826</v>
      </c>
      <c r="L19" s="1676">
        <v>42917</v>
      </c>
      <c r="M19" s="820"/>
      <c r="N19" s="1255"/>
      <c r="P19" s="1250"/>
    </row>
    <row r="20" spans="2:16">
      <c r="B20" s="1256"/>
      <c r="C20" s="1268" t="s">
        <v>354</v>
      </c>
      <c r="D20" s="1268"/>
      <c r="E20" s="719">
        <v>0</v>
      </c>
      <c r="F20" s="720">
        <v>0</v>
      </c>
      <c r="G20" s="720">
        <v>0</v>
      </c>
      <c r="H20" s="720">
        <v>0</v>
      </c>
      <c r="I20" s="720">
        <v>0</v>
      </c>
      <c r="J20" s="720">
        <v>0</v>
      </c>
      <c r="K20" s="720">
        <v>0</v>
      </c>
      <c r="L20" s="721">
        <v>0</v>
      </c>
      <c r="M20" s="820"/>
      <c r="N20" s="1255"/>
    </row>
    <row r="21" spans="2:16">
      <c r="B21" s="1256"/>
      <c r="C21" s="1269" t="str">
        <f>IF('7A'!C15=0,"Enter on 7A",'7A'!C15)</f>
        <v>Enter on 7A</v>
      </c>
      <c r="D21" s="1269"/>
      <c r="E21" s="722">
        <v>0</v>
      </c>
      <c r="F21" s="723">
        <v>0</v>
      </c>
      <c r="G21" s="723">
        <v>0</v>
      </c>
      <c r="H21" s="723">
        <v>0</v>
      </c>
      <c r="I21" s="723">
        <v>0</v>
      </c>
      <c r="J21" s="723">
        <v>0</v>
      </c>
      <c r="K21" s="723">
        <v>0</v>
      </c>
      <c r="L21" s="724">
        <v>0</v>
      </c>
      <c r="M21" s="820"/>
      <c r="N21" s="1255"/>
    </row>
    <row r="22" spans="2:16">
      <c r="B22" s="1256"/>
      <c r="C22" s="1269" t="str">
        <f>IF('7A'!C16=0,"Enter on 7A",'7A'!C16)</f>
        <v>Enter on 7A</v>
      </c>
      <c r="D22" s="1269"/>
      <c r="E22" s="722">
        <v>0</v>
      </c>
      <c r="F22" s="723">
        <v>0</v>
      </c>
      <c r="G22" s="723">
        <v>0</v>
      </c>
      <c r="H22" s="723">
        <v>0</v>
      </c>
      <c r="I22" s="723">
        <v>0</v>
      </c>
      <c r="J22" s="723">
        <v>0</v>
      </c>
      <c r="K22" s="723">
        <v>0</v>
      </c>
      <c r="L22" s="724">
        <v>0</v>
      </c>
      <c r="M22" s="820"/>
      <c r="N22" s="1255"/>
    </row>
    <row r="23" spans="2:16" ht="15" thickBot="1">
      <c r="B23" s="1256"/>
      <c r="C23" s="1269" t="str">
        <f>IF('7A'!C17=0,"Enter on 7A",'7A'!C17)</f>
        <v>Enter on 7A</v>
      </c>
      <c r="D23" s="1269"/>
      <c r="E23" s="725">
        <v>0</v>
      </c>
      <c r="F23" s="726">
        <v>0</v>
      </c>
      <c r="G23" s="726">
        <v>0</v>
      </c>
      <c r="H23" s="726">
        <v>0</v>
      </c>
      <c r="I23" s="726">
        <v>0</v>
      </c>
      <c r="J23" s="726">
        <v>0</v>
      </c>
      <c r="K23" s="726">
        <v>0</v>
      </c>
      <c r="L23" s="727">
        <v>0</v>
      </c>
      <c r="M23" s="820"/>
      <c r="N23" s="1255"/>
    </row>
    <row r="24" spans="2:16" ht="15" thickBot="1">
      <c r="B24" s="1256"/>
      <c r="C24" s="1091"/>
      <c r="D24" s="228" t="s">
        <v>355</v>
      </c>
      <c r="E24" s="728">
        <f>SUM(E20:E23)</f>
        <v>0</v>
      </c>
      <c r="F24" s="729">
        <f t="shared" ref="F24:L24" si="0">SUM(F20:F23)</f>
        <v>0</v>
      </c>
      <c r="G24" s="729">
        <f t="shared" si="0"/>
        <v>0</v>
      </c>
      <c r="H24" s="729">
        <f t="shared" si="0"/>
        <v>0</v>
      </c>
      <c r="I24" s="729">
        <f t="shared" si="0"/>
        <v>0</v>
      </c>
      <c r="J24" s="729">
        <f t="shared" si="0"/>
        <v>0</v>
      </c>
      <c r="K24" s="729">
        <f t="shared" si="0"/>
        <v>0</v>
      </c>
      <c r="L24" s="730">
        <f t="shared" si="0"/>
        <v>0</v>
      </c>
      <c r="M24" s="820"/>
      <c r="N24" s="1255"/>
    </row>
    <row r="25" spans="2:16" ht="3.75" customHeight="1">
      <c r="B25" s="1256"/>
      <c r="C25" s="216"/>
      <c r="D25" s="216"/>
      <c r="E25" s="402"/>
      <c r="F25" s="222"/>
      <c r="G25" s="222"/>
      <c r="H25" s="222"/>
      <c r="I25" s="222"/>
      <c r="J25" s="222"/>
      <c r="K25" s="222"/>
      <c r="L25" s="1270"/>
      <c r="M25" s="820"/>
      <c r="N25" s="1255"/>
    </row>
    <row r="26" spans="2:16" ht="15" thickBot="1">
      <c r="B26" s="1256"/>
      <c r="C26" s="215" t="s">
        <v>223</v>
      </c>
      <c r="D26" s="215"/>
      <c r="E26" s="402"/>
      <c r="F26" s="222"/>
      <c r="G26" s="222"/>
      <c r="H26" s="222"/>
      <c r="I26" s="222"/>
      <c r="J26" s="222"/>
      <c r="K26" s="222"/>
      <c r="L26" s="1271"/>
      <c r="M26" s="820"/>
      <c r="N26" s="1255"/>
    </row>
    <row r="27" spans="2:16">
      <c r="B27" s="1256"/>
      <c r="C27" s="1272" t="str">
        <f>IF('7A'!C24=0,"Enter on 7A",'7A'!C24)</f>
        <v>Enter on 7A</v>
      </c>
      <c r="D27" s="1272"/>
      <c r="E27" s="788">
        <v>0</v>
      </c>
      <c r="F27" s="789">
        <v>0</v>
      </c>
      <c r="G27" s="789">
        <v>0</v>
      </c>
      <c r="H27" s="789">
        <v>0</v>
      </c>
      <c r="I27" s="789">
        <v>0</v>
      </c>
      <c r="J27" s="789">
        <v>0</v>
      </c>
      <c r="K27" s="789">
        <v>0</v>
      </c>
      <c r="L27" s="790">
        <v>0</v>
      </c>
      <c r="M27" s="820"/>
      <c r="N27" s="1255"/>
    </row>
    <row r="28" spans="2:16">
      <c r="B28" s="1256"/>
      <c r="C28" s="1273" t="str">
        <f>IF('7A'!C25=0,"Enter on 7A",'7A'!C25)</f>
        <v>Enter on 7A</v>
      </c>
      <c r="D28" s="1273"/>
      <c r="E28" s="791">
        <v>0</v>
      </c>
      <c r="F28" s="792">
        <v>0</v>
      </c>
      <c r="G28" s="792">
        <v>0</v>
      </c>
      <c r="H28" s="792">
        <v>0</v>
      </c>
      <c r="I28" s="792">
        <v>0</v>
      </c>
      <c r="J28" s="792">
        <v>0</v>
      </c>
      <c r="K28" s="792">
        <v>0</v>
      </c>
      <c r="L28" s="793">
        <v>0</v>
      </c>
      <c r="M28" s="820"/>
      <c r="N28" s="1255"/>
    </row>
    <row r="29" spans="2:16">
      <c r="B29" s="1256"/>
      <c r="C29" s="1273" t="str">
        <f>IF('7A'!C26=0,"Enter on 7A",'7A'!C26)</f>
        <v>Enter on 7A</v>
      </c>
      <c r="D29" s="1273"/>
      <c r="E29" s="791">
        <v>0</v>
      </c>
      <c r="F29" s="792">
        <v>0</v>
      </c>
      <c r="G29" s="792">
        <v>0</v>
      </c>
      <c r="H29" s="792">
        <v>0</v>
      </c>
      <c r="I29" s="792">
        <v>0</v>
      </c>
      <c r="J29" s="792">
        <v>0</v>
      </c>
      <c r="K29" s="792">
        <v>0</v>
      </c>
      <c r="L29" s="793">
        <v>0</v>
      </c>
      <c r="M29" s="820"/>
      <c r="N29" s="1255"/>
    </row>
    <row r="30" spans="2:16">
      <c r="B30" s="1256"/>
      <c r="C30" s="1273" t="str">
        <f>IF('7A'!C27=0,"Enter on 7A",'7A'!C27)</f>
        <v>Enter on 7A</v>
      </c>
      <c r="D30" s="1273"/>
      <c r="E30" s="791">
        <v>0</v>
      </c>
      <c r="F30" s="792">
        <v>0</v>
      </c>
      <c r="G30" s="792">
        <v>0</v>
      </c>
      <c r="H30" s="792">
        <v>0</v>
      </c>
      <c r="I30" s="792">
        <v>0</v>
      </c>
      <c r="J30" s="792">
        <v>0</v>
      </c>
      <c r="K30" s="792">
        <v>0</v>
      </c>
      <c r="L30" s="793">
        <v>0</v>
      </c>
      <c r="M30" s="820"/>
      <c r="N30" s="1255"/>
    </row>
    <row r="31" spans="2:16">
      <c r="B31" s="1256"/>
      <c r="C31" s="1273" t="str">
        <f>IF('7A'!C28=0,"Enter on 7A",'7A'!C28)</f>
        <v>Enter on 7A</v>
      </c>
      <c r="D31" s="1273"/>
      <c r="E31" s="791">
        <v>0</v>
      </c>
      <c r="F31" s="792">
        <v>0</v>
      </c>
      <c r="G31" s="792">
        <v>0</v>
      </c>
      <c r="H31" s="792">
        <v>0</v>
      </c>
      <c r="I31" s="792">
        <v>0</v>
      </c>
      <c r="J31" s="792">
        <v>0</v>
      </c>
      <c r="K31" s="792">
        <v>0</v>
      </c>
      <c r="L31" s="793">
        <v>0</v>
      </c>
      <c r="M31" s="820"/>
      <c r="N31" s="1255"/>
    </row>
    <row r="32" spans="2:16">
      <c r="B32" s="1256"/>
      <c r="C32" s="1274" t="str">
        <f>IF('7A'!C28&lt;&gt;0,"LIHTC Equity","LIHTC Equity - Calculate on 6E")</f>
        <v>LIHTC Equity - Calculate on 6E</v>
      </c>
      <c r="D32" s="1274"/>
      <c r="E32" s="791">
        <v>0</v>
      </c>
      <c r="F32" s="792">
        <v>0</v>
      </c>
      <c r="G32" s="792">
        <v>0</v>
      </c>
      <c r="H32" s="792">
        <v>0</v>
      </c>
      <c r="I32" s="792">
        <v>0</v>
      </c>
      <c r="J32" s="792">
        <v>0</v>
      </c>
      <c r="K32" s="792">
        <v>0</v>
      </c>
      <c r="L32" s="793">
        <v>0</v>
      </c>
      <c r="M32" s="820"/>
      <c r="N32" s="1255"/>
    </row>
    <row r="33" spans="2:14">
      <c r="B33" s="1256"/>
      <c r="C33" s="1273" t="str">
        <f>IF('7A'!C30=0,"Enter on 7A",'7A'!C30)</f>
        <v>Enter on 7A</v>
      </c>
      <c r="D33" s="1273"/>
      <c r="E33" s="791">
        <v>0</v>
      </c>
      <c r="F33" s="792">
        <v>0</v>
      </c>
      <c r="G33" s="792">
        <v>0</v>
      </c>
      <c r="H33" s="792">
        <v>0</v>
      </c>
      <c r="I33" s="792">
        <v>0</v>
      </c>
      <c r="J33" s="792">
        <v>0</v>
      </c>
      <c r="K33" s="792">
        <v>0</v>
      </c>
      <c r="L33" s="793">
        <v>0</v>
      </c>
      <c r="M33" s="820"/>
      <c r="N33" s="1255"/>
    </row>
    <row r="34" spans="2:14" ht="15" thickBot="1">
      <c r="B34" s="1256"/>
      <c r="C34" s="1273" t="str">
        <f>IF('7A'!C31=0,"Enter on 7A",'7A'!C31)</f>
        <v>Enter on 7A</v>
      </c>
      <c r="D34" s="1273"/>
      <c r="E34" s="794">
        <v>0</v>
      </c>
      <c r="F34" s="795">
        <v>0</v>
      </c>
      <c r="G34" s="795">
        <v>0</v>
      </c>
      <c r="H34" s="795">
        <v>0</v>
      </c>
      <c r="I34" s="795">
        <v>0</v>
      </c>
      <c r="J34" s="795">
        <v>0</v>
      </c>
      <c r="K34" s="795">
        <v>0</v>
      </c>
      <c r="L34" s="796">
        <v>0</v>
      </c>
      <c r="M34" s="820"/>
      <c r="N34" s="1255"/>
    </row>
    <row r="35" spans="2:14" ht="15" thickBot="1">
      <c r="B35" s="1275"/>
      <c r="C35" s="1276"/>
      <c r="D35" s="217" t="s">
        <v>355</v>
      </c>
      <c r="E35" s="235">
        <f t="shared" ref="E35:L35" si="1">SUM(E27:E34)</f>
        <v>0</v>
      </c>
      <c r="F35" s="236">
        <f t="shared" si="1"/>
        <v>0</v>
      </c>
      <c r="G35" s="236">
        <f t="shared" si="1"/>
        <v>0</v>
      </c>
      <c r="H35" s="236">
        <f t="shared" si="1"/>
        <v>0</v>
      </c>
      <c r="I35" s="236">
        <f t="shared" si="1"/>
        <v>0</v>
      </c>
      <c r="J35" s="236">
        <f t="shared" si="1"/>
        <v>0</v>
      </c>
      <c r="K35" s="236">
        <f t="shared" si="1"/>
        <v>0</v>
      </c>
      <c r="L35" s="237">
        <f t="shared" si="1"/>
        <v>0</v>
      </c>
      <c r="M35" s="820"/>
      <c r="N35" s="1255"/>
    </row>
    <row r="36" spans="2:14" ht="3.75" customHeight="1" thickBot="1">
      <c r="B36" s="1275"/>
      <c r="C36" s="218"/>
      <c r="D36" s="218"/>
      <c r="E36" s="222"/>
      <c r="F36" s="222"/>
      <c r="G36" s="222"/>
      <c r="H36" s="222"/>
      <c r="I36" s="222"/>
      <c r="J36" s="222"/>
      <c r="K36" s="222"/>
      <c r="L36" s="1277"/>
      <c r="M36" s="820"/>
      <c r="N36" s="1255"/>
    </row>
    <row r="37" spans="2:14" ht="15" thickBot="1">
      <c r="B37" s="1256"/>
      <c r="C37" s="215" t="s">
        <v>356</v>
      </c>
      <c r="D37" s="215"/>
      <c r="E37" s="235">
        <f t="shared" ref="E37:L37" si="2">E24+E35</f>
        <v>0</v>
      </c>
      <c r="F37" s="236">
        <f t="shared" si="2"/>
        <v>0</v>
      </c>
      <c r="G37" s="236">
        <f t="shared" si="2"/>
        <v>0</v>
      </c>
      <c r="H37" s="236">
        <f t="shared" si="2"/>
        <v>0</v>
      </c>
      <c r="I37" s="236">
        <f t="shared" si="2"/>
        <v>0</v>
      </c>
      <c r="J37" s="236">
        <f t="shared" si="2"/>
        <v>0</v>
      </c>
      <c r="K37" s="236">
        <f t="shared" si="2"/>
        <v>0</v>
      </c>
      <c r="L37" s="237">
        <f t="shared" si="2"/>
        <v>0</v>
      </c>
      <c r="M37" s="820"/>
      <c r="N37" s="1255"/>
    </row>
    <row r="38" spans="2:14">
      <c r="B38" s="1256"/>
      <c r="C38" s="214"/>
      <c r="D38" s="214"/>
      <c r="E38" s="214"/>
      <c r="F38" s="214"/>
      <c r="G38" s="214"/>
      <c r="H38" s="214"/>
      <c r="I38" s="214"/>
      <c r="J38" s="1267"/>
      <c r="K38" s="214"/>
      <c r="L38" s="1278"/>
      <c r="M38" s="820"/>
      <c r="N38" s="1255"/>
    </row>
    <row r="39" spans="2:14" ht="15" thickBot="1">
      <c r="B39" s="1256"/>
      <c r="C39" s="213" t="s">
        <v>357</v>
      </c>
      <c r="D39" s="213"/>
      <c r="E39" s="1279"/>
      <c r="F39" s="1280"/>
      <c r="G39" s="1280"/>
      <c r="H39" s="1280"/>
      <c r="I39" s="1280"/>
      <c r="J39" s="1280"/>
      <c r="K39" s="1281"/>
      <c r="L39" s="1282"/>
      <c r="M39" s="820"/>
      <c r="N39" s="1255"/>
    </row>
    <row r="40" spans="2:14">
      <c r="B40" s="1283"/>
      <c r="C40" s="229" t="s">
        <v>23</v>
      </c>
      <c r="D40" s="355"/>
      <c r="E40" s="788">
        <v>0</v>
      </c>
      <c r="F40" s="789">
        <v>0</v>
      </c>
      <c r="G40" s="789">
        <v>0</v>
      </c>
      <c r="H40" s="789">
        <v>0</v>
      </c>
      <c r="I40" s="789">
        <v>0</v>
      </c>
      <c r="J40" s="789">
        <v>0</v>
      </c>
      <c r="K40" s="789">
        <v>0</v>
      </c>
      <c r="L40" s="790">
        <v>0</v>
      </c>
      <c r="M40" s="820"/>
      <c r="N40" s="1255"/>
    </row>
    <row r="41" spans="2:14">
      <c r="B41" s="1283"/>
      <c r="C41" s="230" t="s">
        <v>358</v>
      </c>
      <c r="D41" s="230"/>
      <c r="E41" s="791">
        <v>0</v>
      </c>
      <c r="F41" s="792">
        <v>0</v>
      </c>
      <c r="G41" s="792">
        <v>0</v>
      </c>
      <c r="H41" s="792">
        <v>0</v>
      </c>
      <c r="I41" s="792">
        <v>0</v>
      </c>
      <c r="J41" s="792">
        <v>0</v>
      </c>
      <c r="K41" s="792">
        <v>0</v>
      </c>
      <c r="L41" s="793">
        <v>0</v>
      </c>
      <c r="M41" s="820"/>
      <c r="N41" s="1255"/>
    </row>
    <row r="42" spans="2:14">
      <c r="B42" s="1256"/>
      <c r="C42" s="230" t="s">
        <v>359</v>
      </c>
      <c r="D42" s="230"/>
      <c r="E42" s="791">
        <v>0</v>
      </c>
      <c r="F42" s="792">
        <v>0</v>
      </c>
      <c r="G42" s="792">
        <v>0</v>
      </c>
      <c r="H42" s="792">
        <v>0</v>
      </c>
      <c r="I42" s="792">
        <v>0</v>
      </c>
      <c r="J42" s="792">
        <v>0</v>
      </c>
      <c r="K42" s="792">
        <v>0</v>
      </c>
      <c r="L42" s="793">
        <v>0</v>
      </c>
      <c r="M42" s="820"/>
      <c r="N42" s="1255"/>
    </row>
    <row r="43" spans="2:14">
      <c r="B43" s="1256"/>
      <c r="C43" s="231" t="s">
        <v>217</v>
      </c>
      <c r="D43" s="231"/>
      <c r="E43" s="791">
        <v>0</v>
      </c>
      <c r="F43" s="792">
        <v>0</v>
      </c>
      <c r="G43" s="792">
        <v>0</v>
      </c>
      <c r="H43" s="792">
        <v>0</v>
      </c>
      <c r="I43" s="792">
        <v>0</v>
      </c>
      <c r="J43" s="792">
        <v>0</v>
      </c>
      <c r="K43" s="792">
        <v>0</v>
      </c>
      <c r="L43" s="793">
        <v>0</v>
      </c>
      <c r="M43" s="820"/>
      <c r="N43" s="1255"/>
    </row>
    <row r="44" spans="2:14">
      <c r="B44" s="1256"/>
      <c r="C44" s="231" t="s">
        <v>223</v>
      </c>
      <c r="D44" s="231"/>
      <c r="E44" s="791">
        <v>0</v>
      </c>
      <c r="F44" s="792">
        <v>0</v>
      </c>
      <c r="G44" s="792">
        <v>0</v>
      </c>
      <c r="H44" s="792">
        <v>0</v>
      </c>
      <c r="I44" s="792">
        <v>0</v>
      </c>
      <c r="J44" s="792">
        <v>0</v>
      </c>
      <c r="K44" s="792">
        <v>0</v>
      </c>
      <c r="L44" s="793">
        <v>0</v>
      </c>
      <c r="M44" s="820"/>
      <c r="N44" s="1255"/>
    </row>
    <row r="45" spans="2:14">
      <c r="B45" s="1256"/>
      <c r="C45" s="231" t="s">
        <v>231</v>
      </c>
      <c r="D45" s="231"/>
      <c r="E45" s="791">
        <v>0</v>
      </c>
      <c r="F45" s="792">
        <v>0</v>
      </c>
      <c r="G45" s="792">
        <v>0</v>
      </c>
      <c r="H45" s="792">
        <v>0</v>
      </c>
      <c r="I45" s="792">
        <v>0</v>
      </c>
      <c r="J45" s="792">
        <v>0</v>
      </c>
      <c r="K45" s="792">
        <v>0</v>
      </c>
      <c r="L45" s="793">
        <v>0</v>
      </c>
      <c r="M45" s="820"/>
      <c r="N45" s="1255"/>
    </row>
    <row r="46" spans="2:14">
      <c r="B46" s="1256"/>
      <c r="C46" s="231" t="s">
        <v>234</v>
      </c>
      <c r="D46" s="231"/>
      <c r="E46" s="791">
        <v>0</v>
      </c>
      <c r="F46" s="792">
        <v>0</v>
      </c>
      <c r="G46" s="792">
        <v>0</v>
      </c>
      <c r="H46" s="792">
        <v>0</v>
      </c>
      <c r="I46" s="792">
        <v>0</v>
      </c>
      <c r="J46" s="792">
        <v>0</v>
      </c>
      <c r="K46" s="792">
        <v>0</v>
      </c>
      <c r="L46" s="793">
        <v>0</v>
      </c>
      <c r="M46" s="820"/>
      <c r="N46" s="1255"/>
    </row>
    <row r="47" spans="2:14" ht="15" thickBot="1">
      <c r="B47" s="1256"/>
      <c r="C47" s="231" t="s">
        <v>360</v>
      </c>
      <c r="D47" s="231"/>
      <c r="E47" s="794">
        <v>0</v>
      </c>
      <c r="F47" s="795">
        <v>0</v>
      </c>
      <c r="G47" s="795">
        <v>0</v>
      </c>
      <c r="H47" s="795">
        <v>0</v>
      </c>
      <c r="I47" s="795">
        <v>0</v>
      </c>
      <c r="J47" s="795">
        <v>0</v>
      </c>
      <c r="K47" s="795">
        <v>0</v>
      </c>
      <c r="L47" s="796">
        <v>0</v>
      </c>
      <c r="M47" s="820"/>
      <c r="N47" s="1255"/>
    </row>
    <row r="48" spans="2:14" ht="3.75" customHeight="1" thickBot="1">
      <c r="B48" s="1256"/>
      <c r="C48" s="225"/>
      <c r="D48" s="225"/>
      <c r="E48" s="222"/>
      <c r="F48" s="222"/>
      <c r="G48" s="222"/>
      <c r="H48" s="222"/>
      <c r="I48" s="222"/>
      <c r="J48" s="222"/>
      <c r="K48" s="222"/>
      <c r="L48" s="222"/>
      <c r="M48" s="820"/>
      <c r="N48" s="1255"/>
    </row>
    <row r="49" spans="2:14" ht="15" thickBot="1">
      <c r="B49" s="1256"/>
      <c r="C49" s="215" t="s">
        <v>361</v>
      </c>
      <c r="D49" s="215"/>
      <c r="E49" s="235">
        <f>SUM(E40:E47)</f>
        <v>0</v>
      </c>
      <c r="F49" s="236">
        <f t="shared" ref="F49:L49" si="3">SUM(F40:F47)</f>
        <v>0</v>
      </c>
      <c r="G49" s="236">
        <f t="shared" si="3"/>
        <v>0</v>
      </c>
      <c r="H49" s="236">
        <f t="shared" si="3"/>
        <v>0</v>
      </c>
      <c r="I49" s="236">
        <f t="shared" si="3"/>
        <v>0</v>
      </c>
      <c r="J49" s="236">
        <f t="shared" si="3"/>
        <v>0</v>
      </c>
      <c r="K49" s="236">
        <f t="shared" si="3"/>
        <v>0</v>
      </c>
      <c r="L49" s="237">
        <f t="shared" si="3"/>
        <v>0</v>
      </c>
      <c r="M49" s="820"/>
      <c r="N49" s="1255"/>
    </row>
    <row r="50" spans="2:14" ht="3.75" customHeight="1" thickBot="1">
      <c r="B50" s="1256"/>
      <c r="C50" s="214"/>
      <c r="D50" s="214"/>
      <c r="E50" s="222"/>
      <c r="F50" s="222"/>
      <c r="G50" s="222"/>
      <c r="H50" s="222"/>
      <c r="I50" s="222"/>
      <c r="J50" s="1284"/>
      <c r="K50" s="214"/>
      <c r="L50" s="1282"/>
      <c r="M50" s="820"/>
      <c r="N50" s="1255"/>
    </row>
    <row r="51" spans="2:14" ht="15" thickBot="1">
      <c r="B51" s="1256"/>
      <c r="C51" s="219" t="s">
        <v>362</v>
      </c>
      <c r="D51" s="219"/>
      <c r="E51" s="235">
        <f>E37-E49</f>
        <v>0</v>
      </c>
      <c r="F51" s="236">
        <f t="shared" ref="F51:L51" si="4">F37-F49</f>
        <v>0</v>
      </c>
      <c r="G51" s="236">
        <f t="shared" si="4"/>
        <v>0</v>
      </c>
      <c r="H51" s="236">
        <f t="shared" si="4"/>
        <v>0</v>
      </c>
      <c r="I51" s="236">
        <f t="shared" si="4"/>
        <v>0</v>
      </c>
      <c r="J51" s="236">
        <f t="shared" si="4"/>
        <v>0</v>
      </c>
      <c r="K51" s="236">
        <f t="shared" si="4"/>
        <v>0</v>
      </c>
      <c r="L51" s="237">
        <f t="shared" si="4"/>
        <v>0</v>
      </c>
      <c r="M51" s="820"/>
      <c r="N51" s="1255"/>
    </row>
    <row r="52" spans="2:14" ht="7.5" customHeight="1">
      <c r="B52" s="1256"/>
      <c r="C52" s="214"/>
      <c r="D52" s="214"/>
      <c r="E52" s="214"/>
      <c r="F52" s="222"/>
      <c r="G52" s="222"/>
      <c r="H52" s="222"/>
      <c r="I52" s="222"/>
      <c r="J52" s="222"/>
      <c r="K52" s="222"/>
      <c r="L52" s="222"/>
      <c r="M52" s="222"/>
      <c r="N52" s="1255"/>
    </row>
    <row r="53" spans="2:14">
      <c r="B53" s="1256"/>
      <c r="C53" s="220" t="s">
        <v>363</v>
      </c>
      <c r="D53" s="214"/>
      <c r="E53" s="824"/>
      <c r="F53" s="222"/>
      <c r="G53" s="222"/>
      <c r="H53" s="222"/>
      <c r="I53" s="222"/>
      <c r="J53" s="222"/>
      <c r="K53" s="222"/>
      <c r="L53" s="222"/>
      <c r="M53" s="222"/>
      <c r="N53" s="1255"/>
    </row>
    <row r="54" spans="2:14" ht="15" customHeight="1">
      <c r="B54" s="1256"/>
      <c r="C54" s="2277"/>
      <c r="D54" s="2278"/>
      <c r="E54" s="2278"/>
      <c r="F54" s="2278"/>
      <c r="G54" s="2278"/>
      <c r="H54" s="2278"/>
      <c r="I54" s="2278"/>
      <c r="J54" s="2278"/>
      <c r="K54" s="2278"/>
      <c r="L54" s="2279"/>
      <c r="M54" s="820"/>
      <c r="N54" s="1255"/>
    </row>
    <row r="55" spans="2:14" ht="15" customHeight="1">
      <c r="B55" s="1256"/>
      <c r="C55" s="2280"/>
      <c r="D55" s="2281"/>
      <c r="E55" s="2281"/>
      <c r="F55" s="2281"/>
      <c r="G55" s="2281"/>
      <c r="H55" s="2281"/>
      <c r="I55" s="2281"/>
      <c r="J55" s="2281"/>
      <c r="K55" s="2281"/>
      <c r="L55" s="2282"/>
      <c r="M55" s="820"/>
      <c r="N55" s="1255"/>
    </row>
    <row r="56" spans="2:14" ht="15" customHeight="1">
      <c r="B56" s="1256"/>
      <c r="C56" s="2280"/>
      <c r="D56" s="2281"/>
      <c r="E56" s="2281"/>
      <c r="F56" s="2281"/>
      <c r="G56" s="2281"/>
      <c r="H56" s="2281"/>
      <c r="I56" s="2281"/>
      <c r="J56" s="2281"/>
      <c r="K56" s="2281"/>
      <c r="L56" s="2282"/>
      <c r="M56" s="820"/>
      <c r="N56" s="1255"/>
    </row>
    <row r="57" spans="2:14" ht="15" customHeight="1">
      <c r="B57" s="1256"/>
      <c r="C57" s="2283"/>
      <c r="D57" s="2284"/>
      <c r="E57" s="2284"/>
      <c r="F57" s="2284"/>
      <c r="G57" s="2284"/>
      <c r="H57" s="2284"/>
      <c r="I57" s="2284"/>
      <c r="J57" s="2284"/>
      <c r="K57" s="2284"/>
      <c r="L57" s="2285"/>
      <c r="M57" s="820"/>
      <c r="N57" s="1255"/>
    </row>
    <row r="58" spans="2:14" ht="9" customHeight="1" thickBot="1">
      <c r="B58" s="1285"/>
      <c r="C58" s="849"/>
      <c r="D58" s="849"/>
      <c r="E58" s="1286"/>
      <c r="F58" s="1286"/>
      <c r="G58" s="1286"/>
      <c r="H58" s="1286"/>
      <c r="I58" s="1286"/>
      <c r="J58" s="1286"/>
      <c r="K58" s="1286"/>
      <c r="L58" s="1286"/>
      <c r="M58" s="1286"/>
      <c r="N58" s="1287"/>
    </row>
    <row r="59" spans="2:14" ht="3.75" customHeight="1">
      <c r="B59" s="824"/>
      <c r="C59" s="824"/>
      <c r="D59" s="824"/>
      <c r="E59" s="824"/>
      <c r="F59" s="824"/>
      <c r="G59" s="824"/>
      <c r="H59" s="824"/>
      <c r="I59" s="824"/>
      <c r="J59" s="824"/>
      <c r="K59" s="824"/>
      <c r="L59" s="824"/>
      <c r="M59" s="824"/>
      <c r="N59" s="824"/>
    </row>
    <row r="60" spans="2:14" ht="3.75" customHeight="1" thickBot="1">
      <c r="B60" s="824"/>
      <c r="C60" s="824"/>
      <c r="D60" s="824"/>
      <c r="E60" s="824"/>
      <c r="F60" s="824"/>
      <c r="G60" s="824"/>
      <c r="H60" s="824"/>
      <c r="I60" s="824"/>
      <c r="J60" s="824"/>
      <c r="K60" s="824"/>
      <c r="L60" s="824"/>
      <c r="M60" s="824"/>
      <c r="N60" s="824"/>
    </row>
    <row r="61" spans="2:14" ht="9" customHeight="1">
      <c r="B61" s="1251"/>
      <c r="C61" s="1252"/>
      <c r="D61" s="1252"/>
      <c r="E61" s="1252"/>
      <c r="F61" s="1252"/>
      <c r="G61" s="1252"/>
      <c r="H61" s="1252"/>
      <c r="I61" s="1252"/>
      <c r="J61" s="1252"/>
      <c r="K61" s="1252"/>
      <c r="L61" s="1252"/>
      <c r="M61" s="1252"/>
      <c r="N61" s="1253"/>
    </row>
    <row r="62" spans="2:14" ht="18.5">
      <c r="B62" s="1254"/>
      <c r="C62" s="1900" t="s">
        <v>1088</v>
      </c>
      <c r="D62" s="1900"/>
      <c r="E62" s="1900"/>
      <c r="F62" s="1900"/>
      <c r="G62" s="1900"/>
      <c r="H62" s="1900"/>
      <c r="I62" s="1900"/>
      <c r="J62" s="1900"/>
      <c r="K62" s="1900"/>
      <c r="L62" s="1900"/>
      <c r="M62" s="1900"/>
      <c r="N62" s="1255"/>
    </row>
    <row r="63" spans="2:14" ht="15" customHeight="1">
      <c r="B63" s="1254"/>
      <c r="C63" s="914"/>
      <c r="D63" s="914"/>
      <c r="E63" s="914"/>
      <c r="F63" s="914"/>
      <c r="G63" s="914"/>
      <c r="H63" s="914"/>
      <c r="I63" s="914"/>
      <c r="J63" s="914"/>
      <c r="K63" s="914"/>
      <c r="L63" s="914"/>
      <c r="M63" s="914"/>
      <c r="N63" s="1255"/>
    </row>
    <row r="64" spans="2:14">
      <c r="B64" s="1256"/>
      <c r="C64" s="1257" t="s">
        <v>347</v>
      </c>
      <c r="D64" s="1258" t="str">
        <f>IF('1A'!G55="","Enter Project Name on Form 1A",'1A'!G55)</f>
        <v>Enter Project Name on Form 1A</v>
      </c>
      <c r="E64" s="1258"/>
      <c r="F64" s="1258"/>
      <c r="G64" s="1258"/>
      <c r="H64" s="1258"/>
      <c r="I64" s="1258"/>
      <c r="J64" s="1259"/>
      <c r="K64" s="214"/>
      <c r="L64" s="820"/>
      <c r="M64" s="820"/>
      <c r="N64" s="1255"/>
    </row>
    <row r="65" spans="2:14" ht="7.5" customHeight="1">
      <c r="B65" s="1256"/>
      <c r="C65" s="1260"/>
      <c r="D65" s="1260"/>
      <c r="E65" s="1261"/>
      <c r="F65" s="1261"/>
      <c r="G65" s="1261"/>
      <c r="H65" s="214"/>
      <c r="I65" s="214"/>
      <c r="J65" s="214"/>
      <c r="K65" s="214"/>
      <c r="L65" s="219"/>
      <c r="M65" s="214"/>
      <c r="N65" s="1255"/>
    </row>
    <row r="66" spans="2:14">
      <c r="B66" s="1256"/>
      <c r="C66" s="219" t="s">
        <v>348</v>
      </c>
      <c r="D66" s="1288" t="str">
        <f>IF(D15=0,"",D15)</f>
        <v/>
      </c>
      <c r="E66" s="1261"/>
      <c r="F66" s="1261"/>
      <c r="G66" s="1261"/>
      <c r="H66" s="214"/>
      <c r="I66" s="214"/>
      <c r="J66" s="214"/>
      <c r="K66" s="214"/>
      <c r="L66" s="219"/>
      <c r="M66" s="214"/>
      <c r="N66" s="1255"/>
    </row>
    <row r="67" spans="2:14" ht="15" customHeight="1">
      <c r="B67" s="1256"/>
      <c r="C67" s="820"/>
      <c r="D67" s="820"/>
      <c r="E67" s="1260"/>
      <c r="F67" s="1262"/>
      <c r="G67" s="1263"/>
      <c r="H67" s="1264"/>
      <c r="I67" s="1260"/>
      <c r="J67" s="1260"/>
      <c r="K67" s="1260"/>
      <c r="L67" s="847"/>
      <c r="M67" s="847"/>
      <c r="N67" s="1255"/>
    </row>
    <row r="68" spans="2:14" ht="15" thickBot="1">
      <c r="B68" s="1256"/>
      <c r="C68" s="213" t="s">
        <v>349</v>
      </c>
      <c r="D68" s="213"/>
      <c r="E68" s="1289"/>
      <c r="F68" s="214"/>
      <c r="G68" s="214"/>
      <c r="H68" s="214"/>
      <c r="I68" s="214"/>
      <c r="J68" s="214"/>
      <c r="K68" s="1267"/>
      <c r="L68" s="214"/>
      <c r="M68" s="214"/>
      <c r="N68" s="1255"/>
    </row>
    <row r="69" spans="2:14">
      <c r="B69" s="1256"/>
      <c r="C69" s="214"/>
      <c r="D69" s="214"/>
      <c r="E69" s="242" t="s">
        <v>350</v>
      </c>
      <c r="F69" s="239" t="s">
        <v>351</v>
      </c>
      <c r="G69" s="240" t="s">
        <v>352</v>
      </c>
      <c r="H69" s="239" t="s">
        <v>353</v>
      </c>
      <c r="I69" s="240" t="s">
        <v>350</v>
      </c>
      <c r="J69" s="239" t="s">
        <v>351</v>
      </c>
      <c r="K69" s="240" t="s">
        <v>352</v>
      </c>
      <c r="L69" s="239" t="s">
        <v>353</v>
      </c>
      <c r="M69" s="733" t="s">
        <v>364</v>
      </c>
      <c r="N69" s="1255"/>
    </row>
    <row r="70" spans="2:14" ht="15" thickBot="1">
      <c r="B70" s="1256"/>
      <c r="C70" s="215" t="s">
        <v>324</v>
      </c>
      <c r="D70" s="215"/>
      <c r="E70" s="1674">
        <v>43014</v>
      </c>
      <c r="F70" s="1675">
        <v>43101</v>
      </c>
      <c r="G70" s="1675">
        <v>43191</v>
      </c>
      <c r="H70" s="1675">
        <v>43282</v>
      </c>
      <c r="I70" s="1675">
        <v>43374</v>
      </c>
      <c r="J70" s="1675">
        <v>43466</v>
      </c>
      <c r="K70" s="1675">
        <v>43556</v>
      </c>
      <c r="L70" s="1676">
        <v>43647</v>
      </c>
      <c r="M70" s="734"/>
      <c r="N70" s="1255"/>
    </row>
    <row r="71" spans="2:14">
      <c r="B71" s="1256"/>
      <c r="C71" s="1269" t="str">
        <f>C20</f>
        <v>Rental/Other Income</v>
      </c>
      <c r="D71" s="1269"/>
      <c r="E71" s="719">
        <v>0</v>
      </c>
      <c r="F71" s="720">
        <v>0</v>
      </c>
      <c r="G71" s="720">
        <v>0</v>
      </c>
      <c r="H71" s="720">
        <v>0</v>
      </c>
      <c r="I71" s="720">
        <v>0</v>
      </c>
      <c r="J71" s="720">
        <v>0</v>
      </c>
      <c r="K71" s="720">
        <v>0</v>
      </c>
      <c r="L71" s="721">
        <v>0</v>
      </c>
      <c r="M71" s="732">
        <f>SUM(E20:L20)+SUM(E71:L71)</f>
        <v>0</v>
      </c>
      <c r="N71" s="1255"/>
    </row>
    <row r="72" spans="2:14">
      <c r="B72" s="1256"/>
      <c r="C72" s="1269" t="str">
        <f>C21</f>
        <v>Enter on 7A</v>
      </c>
      <c r="D72" s="1269"/>
      <c r="E72" s="722">
        <v>0</v>
      </c>
      <c r="F72" s="723">
        <v>0</v>
      </c>
      <c r="G72" s="723">
        <v>0</v>
      </c>
      <c r="H72" s="723">
        <v>0</v>
      </c>
      <c r="I72" s="723">
        <v>0</v>
      </c>
      <c r="J72" s="723">
        <v>0</v>
      </c>
      <c r="K72" s="723">
        <v>0</v>
      </c>
      <c r="L72" s="724">
        <v>0</v>
      </c>
      <c r="M72" s="731">
        <f>SUM(E21:L21)+SUM(E72:L72)</f>
        <v>0</v>
      </c>
      <c r="N72" s="1255"/>
    </row>
    <row r="73" spans="2:14">
      <c r="B73" s="1256"/>
      <c r="C73" s="1269" t="str">
        <f>C22</f>
        <v>Enter on 7A</v>
      </c>
      <c r="D73" s="1269"/>
      <c r="E73" s="722">
        <v>0</v>
      </c>
      <c r="F73" s="723">
        <v>0</v>
      </c>
      <c r="G73" s="723">
        <v>0</v>
      </c>
      <c r="H73" s="723">
        <v>0</v>
      </c>
      <c r="I73" s="723">
        <v>0</v>
      </c>
      <c r="J73" s="723">
        <v>0</v>
      </c>
      <c r="K73" s="723">
        <v>0</v>
      </c>
      <c r="L73" s="724">
        <v>0</v>
      </c>
      <c r="M73" s="233">
        <f>SUM(E22:L22)+SUM(E73:L73)</f>
        <v>0</v>
      </c>
      <c r="N73" s="1255"/>
    </row>
    <row r="74" spans="2:14" ht="15" thickBot="1">
      <c r="B74" s="1256"/>
      <c r="C74" s="1269" t="str">
        <f>C23</f>
        <v>Enter on 7A</v>
      </c>
      <c r="D74" s="1269"/>
      <c r="E74" s="725">
        <v>0</v>
      </c>
      <c r="F74" s="726">
        <v>0</v>
      </c>
      <c r="G74" s="726">
        <v>0</v>
      </c>
      <c r="H74" s="726">
        <v>0</v>
      </c>
      <c r="I74" s="726">
        <v>0</v>
      </c>
      <c r="J74" s="726">
        <v>0</v>
      </c>
      <c r="K74" s="726">
        <v>0</v>
      </c>
      <c r="L74" s="727">
        <v>0</v>
      </c>
      <c r="M74" s="234">
        <f>SUM(E23:L23)+SUM(E74:L74)</f>
        <v>0</v>
      </c>
      <c r="N74" s="1255"/>
    </row>
    <row r="75" spans="2:14" ht="15" thickBot="1">
      <c r="B75" s="1256"/>
      <c r="C75" s="1091"/>
      <c r="D75" s="228" t="s">
        <v>355</v>
      </c>
      <c r="E75" s="728">
        <f>SUM(E71:E74)</f>
        <v>0</v>
      </c>
      <c r="F75" s="729">
        <f t="shared" ref="F75:L75" si="5">SUM(F71:F74)</f>
        <v>0</v>
      </c>
      <c r="G75" s="729">
        <f t="shared" si="5"/>
        <v>0</v>
      </c>
      <c r="H75" s="729">
        <f t="shared" si="5"/>
        <v>0</v>
      </c>
      <c r="I75" s="729">
        <f t="shared" si="5"/>
        <v>0</v>
      </c>
      <c r="J75" s="729">
        <f t="shared" si="5"/>
        <v>0</v>
      </c>
      <c r="K75" s="729">
        <f t="shared" si="5"/>
        <v>0</v>
      </c>
      <c r="L75" s="730">
        <f t="shared" si="5"/>
        <v>0</v>
      </c>
      <c r="M75" s="221">
        <f>SUM(M71:M74)</f>
        <v>0</v>
      </c>
      <c r="N75" s="1255"/>
    </row>
    <row r="76" spans="2:14" ht="3.75" customHeight="1">
      <c r="B76" s="1256"/>
      <c r="C76" s="216"/>
      <c r="D76" s="216"/>
      <c r="E76" s="402"/>
      <c r="F76" s="222"/>
      <c r="G76" s="222"/>
      <c r="H76" s="222"/>
      <c r="I76" s="222"/>
      <c r="J76" s="222"/>
      <c r="K76" s="222"/>
      <c r="L76" s="222"/>
      <c r="M76" s="222"/>
      <c r="N76" s="1255"/>
    </row>
    <row r="77" spans="2:14" ht="15" thickBot="1">
      <c r="B77" s="1256"/>
      <c r="C77" s="215" t="s">
        <v>223</v>
      </c>
      <c r="D77" s="215"/>
      <c r="E77" s="402"/>
      <c r="F77" s="222"/>
      <c r="G77" s="222"/>
      <c r="H77" s="222"/>
      <c r="I77" s="222"/>
      <c r="J77" s="222"/>
      <c r="K77" s="222"/>
      <c r="L77" s="222"/>
      <c r="M77" s="222"/>
      <c r="N77" s="1255"/>
    </row>
    <row r="78" spans="2:14">
      <c r="B78" s="1256"/>
      <c r="C78" s="1272" t="str">
        <f>C27</f>
        <v>Enter on 7A</v>
      </c>
      <c r="D78" s="1272"/>
      <c r="E78" s="788">
        <v>0</v>
      </c>
      <c r="F78" s="789">
        <v>0</v>
      </c>
      <c r="G78" s="789">
        <v>0</v>
      </c>
      <c r="H78" s="789">
        <v>0</v>
      </c>
      <c r="I78" s="789">
        <v>0</v>
      </c>
      <c r="J78" s="789">
        <v>0</v>
      </c>
      <c r="K78" s="789">
        <v>0</v>
      </c>
      <c r="L78" s="790">
        <v>0</v>
      </c>
      <c r="M78" s="232">
        <f>SUM(E27:L27)+SUM(E78:L78)</f>
        <v>0</v>
      </c>
      <c r="N78" s="1255"/>
    </row>
    <row r="79" spans="2:14">
      <c r="B79" s="1256"/>
      <c r="C79" s="1273" t="str">
        <f>C28</f>
        <v>Enter on 7A</v>
      </c>
      <c r="D79" s="1273"/>
      <c r="E79" s="791">
        <v>0</v>
      </c>
      <c r="F79" s="792">
        <v>0</v>
      </c>
      <c r="G79" s="792">
        <v>0</v>
      </c>
      <c r="H79" s="792">
        <v>0</v>
      </c>
      <c r="I79" s="792">
        <v>0</v>
      </c>
      <c r="J79" s="792">
        <v>0</v>
      </c>
      <c r="K79" s="792">
        <v>0</v>
      </c>
      <c r="L79" s="793">
        <v>0</v>
      </c>
      <c r="M79" s="233">
        <f>SUM(E28:L28)+SUM(E79:L79)</f>
        <v>0</v>
      </c>
      <c r="N79" s="1255"/>
    </row>
    <row r="80" spans="2:14">
      <c r="B80" s="1256"/>
      <c r="C80" s="1273" t="str">
        <f>C29</f>
        <v>Enter on 7A</v>
      </c>
      <c r="D80" s="1273"/>
      <c r="E80" s="791">
        <v>0</v>
      </c>
      <c r="F80" s="792">
        <v>0</v>
      </c>
      <c r="G80" s="792">
        <v>0</v>
      </c>
      <c r="H80" s="792">
        <v>0</v>
      </c>
      <c r="I80" s="792">
        <v>0</v>
      </c>
      <c r="J80" s="792">
        <v>0</v>
      </c>
      <c r="K80" s="792">
        <v>0</v>
      </c>
      <c r="L80" s="793">
        <v>0</v>
      </c>
      <c r="M80" s="233">
        <f>SUM(E29:L29)+SUM(E80:L80)</f>
        <v>0</v>
      </c>
      <c r="N80" s="1255"/>
    </row>
    <row r="81" spans="2:14">
      <c r="B81" s="1256"/>
      <c r="C81" s="1273" t="str">
        <f>C30</f>
        <v>Enter on 7A</v>
      </c>
      <c r="D81" s="1273"/>
      <c r="E81" s="791">
        <v>0</v>
      </c>
      <c r="F81" s="792">
        <v>0</v>
      </c>
      <c r="G81" s="792">
        <v>0</v>
      </c>
      <c r="H81" s="792">
        <v>0</v>
      </c>
      <c r="I81" s="792">
        <v>0</v>
      </c>
      <c r="J81" s="792">
        <v>0</v>
      </c>
      <c r="K81" s="792">
        <v>0</v>
      </c>
      <c r="L81" s="793">
        <v>0</v>
      </c>
      <c r="M81" s="233">
        <f>SUM(E30:L30)+SUM(E81:L81)</f>
        <v>0</v>
      </c>
      <c r="N81" s="1255"/>
    </row>
    <row r="82" spans="2:14">
      <c r="B82" s="1256"/>
      <c r="C82" s="1273" t="str">
        <f>C31</f>
        <v>Enter on 7A</v>
      </c>
      <c r="D82" s="1273"/>
      <c r="E82" s="791">
        <v>0</v>
      </c>
      <c r="F82" s="792">
        <v>0</v>
      </c>
      <c r="G82" s="792">
        <v>0</v>
      </c>
      <c r="H82" s="792">
        <v>0</v>
      </c>
      <c r="I82" s="792">
        <v>0</v>
      </c>
      <c r="J82" s="792">
        <v>0</v>
      </c>
      <c r="K82" s="792">
        <v>0</v>
      </c>
      <c r="L82" s="793">
        <v>0</v>
      </c>
      <c r="M82" s="233">
        <f>SUM(E31:L31)+SUM(E82:L82)</f>
        <v>0</v>
      </c>
      <c r="N82" s="1255"/>
    </row>
    <row r="83" spans="2:14">
      <c r="B83" s="1256"/>
      <c r="C83" s="1274" t="str">
        <f t="shared" ref="C83:C85" si="6">C32</f>
        <v>LIHTC Equity - Calculate on 6E</v>
      </c>
      <c r="D83" s="1274"/>
      <c r="E83" s="791">
        <v>0</v>
      </c>
      <c r="F83" s="792">
        <v>0</v>
      </c>
      <c r="G83" s="792">
        <v>0</v>
      </c>
      <c r="H83" s="792">
        <v>0</v>
      </c>
      <c r="I83" s="792">
        <v>0</v>
      </c>
      <c r="J83" s="792">
        <v>0</v>
      </c>
      <c r="K83" s="792">
        <v>0</v>
      </c>
      <c r="L83" s="793">
        <v>0</v>
      </c>
      <c r="M83" s="233">
        <f t="shared" ref="M83:M85" si="7">SUM(E32:L32)+SUM(E83:L83)</f>
        <v>0</v>
      </c>
      <c r="N83" s="1255"/>
    </row>
    <row r="84" spans="2:14">
      <c r="B84" s="1256"/>
      <c r="C84" s="1273" t="str">
        <f t="shared" si="6"/>
        <v>Enter on 7A</v>
      </c>
      <c r="D84" s="1273"/>
      <c r="E84" s="791">
        <v>0</v>
      </c>
      <c r="F84" s="792">
        <v>0</v>
      </c>
      <c r="G84" s="792">
        <v>0</v>
      </c>
      <c r="H84" s="792">
        <v>0</v>
      </c>
      <c r="I84" s="792">
        <v>0</v>
      </c>
      <c r="J84" s="792">
        <v>0</v>
      </c>
      <c r="K84" s="792">
        <v>0</v>
      </c>
      <c r="L84" s="793">
        <v>0</v>
      </c>
      <c r="M84" s="233">
        <f t="shared" si="7"/>
        <v>0</v>
      </c>
      <c r="N84" s="1255"/>
    </row>
    <row r="85" spans="2:14" ht="15" thickBot="1">
      <c r="B85" s="1256"/>
      <c r="C85" s="1273" t="str">
        <f t="shared" si="6"/>
        <v>Enter on 7A</v>
      </c>
      <c r="D85" s="1273"/>
      <c r="E85" s="794">
        <v>0</v>
      </c>
      <c r="F85" s="795">
        <v>0</v>
      </c>
      <c r="G85" s="795">
        <v>0</v>
      </c>
      <c r="H85" s="795">
        <v>0</v>
      </c>
      <c r="I85" s="795">
        <v>0</v>
      </c>
      <c r="J85" s="795">
        <v>0</v>
      </c>
      <c r="K85" s="795">
        <v>0</v>
      </c>
      <c r="L85" s="796">
        <v>0</v>
      </c>
      <c r="M85" s="234">
        <f t="shared" si="7"/>
        <v>0</v>
      </c>
      <c r="N85" s="1255"/>
    </row>
    <row r="86" spans="2:14" ht="15" thickBot="1">
      <c r="B86" s="1256"/>
      <c r="C86" s="1276"/>
      <c r="D86" s="217" t="s">
        <v>355</v>
      </c>
      <c r="E86" s="235">
        <f>SUM(E78:E85)</f>
        <v>0</v>
      </c>
      <c r="F86" s="236">
        <f t="shared" ref="F86:L86" si="8">SUM(F78:F85)</f>
        <v>0</v>
      </c>
      <c r="G86" s="236">
        <f t="shared" si="8"/>
        <v>0</v>
      </c>
      <c r="H86" s="236">
        <f t="shared" si="8"/>
        <v>0</v>
      </c>
      <c r="I86" s="236">
        <f t="shared" si="8"/>
        <v>0</v>
      </c>
      <c r="J86" s="236">
        <f t="shared" si="8"/>
        <v>0</v>
      </c>
      <c r="K86" s="236">
        <f t="shared" si="8"/>
        <v>0</v>
      </c>
      <c r="L86" s="237">
        <f t="shared" si="8"/>
        <v>0</v>
      </c>
      <c r="M86" s="221">
        <f>SUM(M78:M85)</f>
        <v>0</v>
      </c>
      <c r="N86" s="1255"/>
    </row>
    <row r="87" spans="2:14" ht="3.75" customHeight="1" thickBot="1">
      <c r="B87" s="1256"/>
      <c r="C87" s="218"/>
      <c r="D87" s="218"/>
      <c r="E87" s="222"/>
      <c r="F87" s="222"/>
      <c r="G87" s="222"/>
      <c r="H87" s="222"/>
      <c r="I87" s="222"/>
      <c r="J87" s="222"/>
      <c r="K87" s="222"/>
      <c r="L87" s="222"/>
      <c r="M87" s="223"/>
      <c r="N87" s="1255"/>
    </row>
    <row r="88" spans="2:14" ht="15" thickBot="1">
      <c r="B88" s="1256"/>
      <c r="C88" s="215" t="s">
        <v>356</v>
      </c>
      <c r="D88" s="215"/>
      <c r="E88" s="235">
        <f>E75+E86</f>
        <v>0</v>
      </c>
      <c r="F88" s="236">
        <f t="shared" ref="F88:L88" si="9">F75+F86</f>
        <v>0</v>
      </c>
      <c r="G88" s="236">
        <f t="shared" si="9"/>
        <v>0</v>
      </c>
      <c r="H88" s="236">
        <f t="shared" si="9"/>
        <v>0</v>
      </c>
      <c r="I88" s="236">
        <f t="shared" si="9"/>
        <v>0</v>
      </c>
      <c r="J88" s="236">
        <f t="shared" si="9"/>
        <v>0</v>
      </c>
      <c r="K88" s="236">
        <f t="shared" si="9"/>
        <v>0</v>
      </c>
      <c r="L88" s="237">
        <f t="shared" si="9"/>
        <v>0</v>
      </c>
      <c r="M88" s="224">
        <f>M75+M86</f>
        <v>0</v>
      </c>
      <c r="N88" s="1255"/>
    </row>
    <row r="89" spans="2:14">
      <c r="B89" s="1256"/>
      <c r="C89" s="214"/>
      <c r="D89" s="214"/>
      <c r="E89" s="214"/>
      <c r="F89" s="214"/>
      <c r="G89" s="214"/>
      <c r="H89" s="214"/>
      <c r="I89" s="214"/>
      <c r="J89" s="1267"/>
      <c r="K89" s="214"/>
      <c r="L89" s="214"/>
      <c r="M89" s="225" t="s">
        <v>365</v>
      </c>
      <c r="N89" s="1255"/>
    </row>
    <row r="90" spans="2:14" ht="15" thickBot="1">
      <c r="B90" s="1256"/>
      <c r="C90" s="213" t="s">
        <v>357</v>
      </c>
      <c r="D90" s="213"/>
      <c r="E90" s="402"/>
      <c r="F90" s="1290"/>
      <c r="G90" s="1290"/>
      <c r="H90" s="1290"/>
      <c r="I90" s="1290"/>
      <c r="J90" s="1290"/>
      <c r="K90" s="1267"/>
      <c r="L90" s="214"/>
      <c r="M90" s="214"/>
      <c r="N90" s="1255"/>
    </row>
    <row r="91" spans="2:14">
      <c r="B91" s="1256"/>
      <c r="C91" s="229" t="s">
        <v>23</v>
      </c>
      <c r="D91" s="355"/>
      <c r="E91" s="788">
        <v>0</v>
      </c>
      <c r="F91" s="789">
        <v>0</v>
      </c>
      <c r="G91" s="789">
        <v>0</v>
      </c>
      <c r="H91" s="789">
        <v>0</v>
      </c>
      <c r="I91" s="789">
        <v>0</v>
      </c>
      <c r="J91" s="789">
        <v>0</v>
      </c>
      <c r="K91" s="789">
        <v>0</v>
      </c>
      <c r="L91" s="790">
        <v>0</v>
      </c>
      <c r="M91" s="232">
        <f t="shared" ref="M91:M98" si="10">SUM(E40:L40)+SUM(E91:L91)</f>
        <v>0</v>
      </c>
      <c r="N91" s="1255"/>
    </row>
    <row r="92" spans="2:14">
      <c r="B92" s="1256"/>
      <c r="C92" s="230" t="s">
        <v>358</v>
      </c>
      <c r="D92" s="230"/>
      <c r="E92" s="791">
        <v>0</v>
      </c>
      <c r="F92" s="792">
        <v>0</v>
      </c>
      <c r="G92" s="792">
        <v>0</v>
      </c>
      <c r="H92" s="792">
        <v>0</v>
      </c>
      <c r="I92" s="792">
        <v>0</v>
      </c>
      <c r="J92" s="792">
        <v>0</v>
      </c>
      <c r="K92" s="792">
        <v>0</v>
      </c>
      <c r="L92" s="793">
        <v>0</v>
      </c>
      <c r="M92" s="233">
        <f t="shared" si="10"/>
        <v>0</v>
      </c>
      <c r="N92" s="1255"/>
    </row>
    <row r="93" spans="2:14">
      <c r="B93" s="1256"/>
      <c r="C93" s="230" t="s">
        <v>359</v>
      </c>
      <c r="D93" s="230"/>
      <c r="E93" s="791">
        <v>0</v>
      </c>
      <c r="F93" s="792">
        <v>0</v>
      </c>
      <c r="G93" s="792">
        <v>0</v>
      </c>
      <c r="H93" s="792">
        <v>0</v>
      </c>
      <c r="I93" s="792">
        <v>0</v>
      </c>
      <c r="J93" s="792">
        <v>0</v>
      </c>
      <c r="K93" s="792">
        <v>0</v>
      </c>
      <c r="L93" s="793">
        <v>0</v>
      </c>
      <c r="M93" s="233">
        <f t="shared" si="10"/>
        <v>0</v>
      </c>
      <c r="N93" s="1255"/>
    </row>
    <row r="94" spans="2:14">
      <c r="B94" s="1256"/>
      <c r="C94" s="231" t="s">
        <v>217</v>
      </c>
      <c r="D94" s="231"/>
      <c r="E94" s="791">
        <v>0</v>
      </c>
      <c r="F94" s="792">
        <v>0</v>
      </c>
      <c r="G94" s="792">
        <v>0</v>
      </c>
      <c r="H94" s="792">
        <v>0</v>
      </c>
      <c r="I94" s="792">
        <v>0</v>
      </c>
      <c r="J94" s="792">
        <v>0</v>
      </c>
      <c r="K94" s="792">
        <v>0</v>
      </c>
      <c r="L94" s="793">
        <v>0</v>
      </c>
      <c r="M94" s="233">
        <f t="shared" si="10"/>
        <v>0</v>
      </c>
      <c r="N94" s="1255"/>
    </row>
    <row r="95" spans="2:14">
      <c r="B95" s="1256"/>
      <c r="C95" s="231" t="s">
        <v>223</v>
      </c>
      <c r="D95" s="231"/>
      <c r="E95" s="791">
        <v>0</v>
      </c>
      <c r="F95" s="792">
        <v>0</v>
      </c>
      <c r="G95" s="792">
        <v>0</v>
      </c>
      <c r="H95" s="792">
        <v>0</v>
      </c>
      <c r="I95" s="792">
        <v>0</v>
      </c>
      <c r="J95" s="792">
        <v>0</v>
      </c>
      <c r="K95" s="792">
        <v>0</v>
      </c>
      <c r="L95" s="793">
        <v>0</v>
      </c>
      <c r="M95" s="233">
        <f t="shared" si="10"/>
        <v>0</v>
      </c>
      <c r="N95" s="1255"/>
    </row>
    <row r="96" spans="2:14">
      <c r="B96" s="1256"/>
      <c r="C96" s="231" t="s">
        <v>231</v>
      </c>
      <c r="D96" s="231"/>
      <c r="E96" s="791">
        <v>0</v>
      </c>
      <c r="F96" s="792">
        <v>0</v>
      </c>
      <c r="G96" s="792">
        <v>0</v>
      </c>
      <c r="H96" s="792">
        <v>0</v>
      </c>
      <c r="I96" s="792">
        <v>0</v>
      </c>
      <c r="J96" s="792">
        <v>0</v>
      </c>
      <c r="K96" s="792">
        <v>0</v>
      </c>
      <c r="L96" s="793">
        <v>0</v>
      </c>
      <c r="M96" s="233">
        <f t="shared" si="10"/>
        <v>0</v>
      </c>
      <c r="N96" s="1255"/>
    </row>
    <row r="97" spans="2:14">
      <c r="B97" s="1256"/>
      <c r="C97" s="231" t="s">
        <v>234</v>
      </c>
      <c r="D97" s="231"/>
      <c r="E97" s="791">
        <v>0</v>
      </c>
      <c r="F97" s="792">
        <v>0</v>
      </c>
      <c r="G97" s="792">
        <v>0</v>
      </c>
      <c r="H97" s="792">
        <v>0</v>
      </c>
      <c r="I97" s="792">
        <v>0</v>
      </c>
      <c r="J97" s="792">
        <v>0</v>
      </c>
      <c r="K97" s="792">
        <v>0</v>
      </c>
      <c r="L97" s="793">
        <v>0</v>
      </c>
      <c r="M97" s="233">
        <f t="shared" si="10"/>
        <v>0</v>
      </c>
      <c r="N97" s="1255"/>
    </row>
    <row r="98" spans="2:14" ht="15" thickBot="1">
      <c r="B98" s="1256"/>
      <c r="C98" s="231" t="s">
        <v>360</v>
      </c>
      <c r="D98" s="231"/>
      <c r="E98" s="794">
        <v>0</v>
      </c>
      <c r="F98" s="795">
        <v>0</v>
      </c>
      <c r="G98" s="795">
        <v>0</v>
      </c>
      <c r="H98" s="795">
        <v>0</v>
      </c>
      <c r="I98" s="795">
        <v>0</v>
      </c>
      <c r="J98" s="795">
        <v>0</v>
      </c>
      <c r="K98" s="795">
        <v>0</v>
      </c>
      <c r="L98" s="796">
        <v>0</v>
      </c>
      <c r="M98" s="234">
        <f t="shared" si="10"/>
        <v>0</v>
      </c>
      <c r="N98" s="1255"/>
    </row>
    <row r="99" spans="2:14" ht="3.75" customHeight="1" thickBot="1">
      <c r="B99" s="1256"/>
      <c r="C99" s="225"/>
      <c r="D99" s="225"/>
      <c r="E99" s="222"/>
      <c r="F99" s="222"/>
      <c r="G99" s="222"/>
      <c r="H99" s="222"/>
      <c r="I99" s="222"/>
      <c r="J99" s="222"/>
      <c r="K99" s="222"/>
      <c r="L99" s="222"/>
      <c r="M99" s="223"/>
      <c r="N99" s="1255"/>
    </row>
    <row r="100" spans="2:14" ht="15" thickBot="1">
      <c r="B100" s="1256"/>
      <c r="C100" s="226" t="s">
        <v>361</v>
      </c>
      <c r="D100" s="226"/>
      <c r="E100" s="235">
        <f>SUM(E91:E98)</f>
        <v>0</v>
      </c>
      <c r="F100" s="236">
        <f t="shared" ref="F100:L100" si="11">SUM(F91:F98)</f>
        <v>0</v>
      </c>
      <c r="G100" s="236">
        <f t="shared" si="11"/>
        <v>0</v>
      </c>
      <c r="H100" s="236">
        <f t="shared" si="11"/>
        <v>0</v>
      </c>
      <c r="I100" s="236">
        <f t="shared" si="11"/>
        <v>0</v>
      </c>
      <c r="J100" s="236">
        <f t="shared" si="11"/>
        <v>0</v>
      </c>
      <c r="K100" s="236">
        <f t="shared" si="11"/>
        <v>0</v>
      </c>
      <c r="L100" s="237">
        <f t="shared" si="11"/>
        <v>0</v>
      </c>
      <c r="M100" s="227">
        <f>SUM(M91:M98)</f>
        <v>0</v>
      </c>
      <c r="N100" s="1255"/>
    </row>
    <row r="101" spans="2:14" ht="3.75" customHeight="1" thickBot="1">
      <c r="B101" s="1256"/>
      <c r="C101" s="214"/>
      <c r="D101" s="214"/>
      <c r="E101" s="222"/>
      <c r="F101" s="222"/>
      <c r="G101" s="222"/>
      <c r="H101" s="222"/>
      <c r="I101" s="222"/>
      <c r="J101" s="1284"/>
      <c r="K101" s="214"/>
      <c r="L101" s="214"/>
      <c r="M101" s="225"/>
      <c r="N101" s="1255"/>
    </row>
    <row r="102" spans="2:14" ht="15" thickBot="1">
      <c r="B102" s="1256"/>
      <c r="C102" s="219" t="s">
        <v>362</v>
      </c>
      <c r="D102" s="219"/>
      <c r="E102" s="235">
        <f>E88-E100</f>
        <v>0</v>
      </c>
      <c r="F102" s="236">
        <f t="shared" ref="F102:L102" si="12">F88-F100</f>
        <v>0</v>
      </c>
      <c r="G102" s="236">
        <f t="shared" si="12"/>
        <v>0</v>
      </c>
      <c r="H102" s="236">
        <f t="shared" si="12"/>
        <v>0</v>
      </c>
      <c r="I102" s="236">
        <f t="shared" si="12"/>
        <v>0</v>
      </c>
      <c r="J102" s="236">
        <f t="shared" si="12"/>
        <v>0</v>
      </c>
      <c r="K102" s="236">
        <f t="shared" si="12"/>
        <v>0</v>
      </c>
      <c r="L102" s="237">
        <f t="shared" si="12"/>
        <v>0</v>
      </c>
      <c r="M102" s="221">
        <f>M88-M100</f>
        <v>0</v>
      </c>
      <c r="N102" s="1255"/>
    </row>
    <row r="103" spans="2:14" ht="7.5" customHeight="1">
      <c r="B103" s="1256"/>
      <c r="C103" s="214"/>
      <c r="D103" s="214"/>
      <c r="E103" s="214"/>
      <c r="F103" s="222"/>
      <c r="G103" s="222"/>
      <c r="H103" s="222"/>
      <c r="I103" s="222"/>
      <c r="J103" s="222"/>
      <c r="K103" s="222"/>
      <c r="L103" s="222"/>
      <c r="M103" s="222"/>
      <c r="N103" s="1255"/>
    </row>
    <row r="104" spans="2:14">
      <c r="B104" s="1256"/>
      <c r="C104" s="220" t="s">
        <v>363</v>
      </c>
      <c r="D104" s="214"/>
      <c r="E104" s="824"/>
      <c r="F104" s="222"/>
      <c r="G104" s="222"/>
      <c r="H104" s="222"/>
      <c r="I104" s="222"/>
      <c r="J104" s="222"/>
      <c r="K104" s="222"/>
      <c r="L104" s="222"/>
      <c r="M104" s="222"/>
      <c r="N104" s="1255"/>
    </row>
    <row r="105" spans="2:14" ht="15" customHeight="1">
      <c r="B105" s="1256"/>
      <c r="C105" s="2277"/>
      <c r="D105" s="2278"/>
      <c r="E105" s="2278"/>
      <c r="F105" s="2278"/>
      <c r="G105" s="2278"/>
      <c r="H105" s="2278"/>
      <c r="I105" s="2278"/>
      <c r="J105" s="2278"/>
      <c r="K105" s="2278"/>
      <c r="L105" s="2279"/>
      <c r="M105" s="820"/>
      <c r="N105" s="1255"/>
    </row>
    <row r="106" spans="2:14" ht="15" customHeight="1">
      <c r="B106" s="1256"/>
      <c r="C106" s="2280"/>
      <c r="D106" s="2281"/>
      <c r="E106" s="2281"/>
      <c r="F106" s="2281"/>
      <c r="G106" s="2281"/>
      <c r="H106" s="2281"/>
      <c r="I106" s="2281"/>
      <c r="J106" s="2281"/>
      <c r="K106" s="2281"/>
      <c r="L106" s="2282"/>
      <c r="M106" s="820"/>
      <c r="N106" s="1255"/>
    </row>
    <row r="107" spans="2:14">
      <c r="B107" s="1256"/>
      <c r="C107" s="2280"/>
      <c r="D107" s="2281"/>
      <c r="E107" s="2281"/>
      <c r="F107" s="2281"/>
      <c r="G107" s="2281"/>
      <c r="H107" s="2281"/>
      <c r="I107" s="2281"/>
      <c r="J107" s="2281"/>
      <c r="K107" s="2281"/>
      <c r="L107" s="2282"/>
      <c r="M107" s="820"/>
      <c r="N107" s="1255"/>
    </row>
    <row r="108" spans="2:14" ht="15" customHeight="1">
      <c r="B108" s="1256"/>
      <c r="C108" s="2283"/>
      <c r="D108" s="2284"/>
      <c r="E108" s="2284"/>
      <c r="F108" s="2284"/>
      <c r="G108" s="2284"/>
      <c r="H108" s="2284"/>
      <c r="I108" s="2284"/>
      <c r="J108" s="2284"/>
      <c r="K108" s="2284"/>
      <c r="L108" s="2285"/>
      <c r="M108" s="820"/>
      <c r="N108" s="1255"/>
    </row>
    <row r="109" spans="2:14" ht="9" customHeight="1" thickBot="1">
      <c r="B109" s="1285"/>
      <c r="C109" s="932"/>
      <c r="D109" s="932"/>
      <c r="E109" s="1291"/>
      <c r="F109" s="1291"/>
      <c r="G109" s="1291"/>
      <c r="H109" s="1291"/>
      <c r="I109" s="1291"/>
      <c r="J109" s="1291"/>
      <c r="K109" s="1291"/>
      <c r="L109" s="1291"/>
      <c r="M109" s="1291"/>
      <c r="N109" s="1287"/>
    </row>
  </sheetData>
  <sheetProtection password="9F6B" sheet="1" objects="1" scenarios="1" formatCells="0" formatColumns="0" formatRows="0" insertRows="0"/>
  <customSheetViews>
    <customSheetView guid="{1A40067C-0AC1-4C99-AB38-50E48336F373}" showGridLines="0" topLeftCell="A58">
      <selection activeCell="M26" sqref="M26"/>
      <rowBreaks count="1" manualBreakCount="1">
        <brk id="59" min="1" max="13" man="1"/>
      </rowBreaks>
      <pageMargins left="0.7" right="0.7" top="0.75" bottom="0.75" header="0.3" footer="0.3"/>
      <pageSetup scale="66" fitToHeight="2" orientation="portrait" r:id="rId1"/>
      <headerFooter>
        <oddFooter>&amp;LForm 7B
Estimate of Cash Flow During Development&amp;CCFA Forms&amp;REdition: 2015
Version: 1.1</oddFooter>
      </headerFooter>
    </customSheetView>
  </customSheetViews>
  <mergeCells count="3">
    <mergeCell ref="C54:L57"/>
    <mergeCell ref="C105:L108"/>
    <mergeCell ref="C62:M62"/>
  </mergeCells>
  <pageMargins left="0.7" right="0.7" top="0.75" bottom="0.75" header="0.3" footer="0.3"/>
  <pageSetup scale="66" fitToHeight="2" orientation="portrait" r:id="rId2"/>
  <headerFooter>
    <oddFooter>&amp;LForm 7B
Estimate of Cash Flow During Development&amp;CCFA Forms&amp;REdition: 2015
Version: 1.1</oddFooter>
  </headerFooter>
  <rowBreaks count="1" manualBreakCount="1">
    <brk id="59" min="1" max="13" man="1"/>
  </rowBreaks>
  <drawing r:id="rId3"/>
</worksheet>
</file>

<file path=xl/worksheets/sheet33.xml><?xml version="1.0" encoding="utf-8"?>
<worksheet xmlns="http://schemas.openxmlformats.org/spreadsheetml/2006/main" xmlns:r="http://schemas.openxmlformats.org/officeDocument/2006/relationships">
  <dimension ref="B12:P163"/>
  <sheetViews>
    <sheetView showGridLines="0" zoomScaleNormal="100" zoomScaleSheetLayoutView="90" workbookViewId="0">
      <selection activeCell="R16" sqref="R16"/>
    </sheetView>
  </sheetViews>
  <sheetFormatPr defaultColWidth="13.7265625" defaultRowHeight="14.5"/>
  <cols>
    <col min="1" max="2" width="1.7265625" style="855" customWidth="1"/>
    <col min="3" max="5" width="2.81640625" style="855" customWidth="1"/>
    <col min="6" max="6" width="11.453125" style="855" customWidth="1"/>
    <col min="7" max="7" width="8.54296875" style="855" customWidth="1"/>
    <col min="8" max="8" width="11.453125" style="855" customWidth="1"/>
    <col min="9" max="9" width="12.81640625" style="855" customWidth="1"/>
    <col min="10" max="10" width="10" style="855" customWidth="1"/>
    <col min="11" max="11" width="7.1796875" style="855" customWidth="1"/>
    <col min="12" max="12" width="15.7265625" style="855" customWidth="1"/>
    <col min="13" max="13" width="11.453125" style="855" customWidth="1"/>
    <col min="14" max="14" width="8.54296875" style="855" customWidth="1"/>
    <col min="15" max="16" width="1.7265625" style="855" customWidth="1"/>
    <col min="17" max="16384" width="13.7265625" style="855"/>
  </cols>
  <sheetData>
    <row r="12" spans="2:15" ht="21.75" customHeight="1" thickBot="1"/>
    <row r="13" spans="2:15">
      <c r="B13" s="1440"/>
      <c r="C13" s="1441"/>
      <c r="D13" s="1441"/>
      <c r="E13" s="1441"/>
      <c r="F13" s="1441"/>
      <c r="G13" s="1441"/>
      <c r="H13" s="1441"/>
      <c r="I13" s="1441"/>
      <c r="J13" s="1441"/>
      <c r="K13" s="1441"/>
      <c r="L13" s="1441"/>
      <c r="M13" s="1441"/>
      <c r="N13" s="1441"/>
      <c r="O13" s="1442"/>
    </row>
    <row r="14" spans="2:15" ht="18.5">
      <c r="B14" s="1443"/>
      <c r="C14" s="1900" t="s">
        <v>569</v>
      </c>
      <c r="D14" s="1900"/>
      <c r="E14" s="1900"/>
      <c r="F14" s="1900"/>
      <c r="G14" s="1900"/>
      <c r="H14" s="1900"/>
      <c r="I14" s="1900"/>
      <c r="J14" s="1900"/>
      <c r="K14" s="1900"/>
      <c r="L14" s="1900"/>
      <c r="M14" s="1900"/>
      <c r="N14" s="1900"/>
      <c r="O14" s="1444"/>
    </row>
    <row r="15" spans="2:15">
      <c r="B15" s="1443"/>
      <c r="C15" s="1170"/>
      <c r="D15" s="1170"/>
      <c r="E15" s="1170"/>
      <c r="F15" s="1170"/>
      <c r="G15" s="1170"/>
      <c r="H15" s="1170"/>
      <c r="I15" s="1170"/>
      <c r="J15" s="1170"/>
      <c r="K15" s="1170"/>
      <c r="L15" s="1170"/>
      <c r="M15" s="1170"/>
      <c r="N15" s="1170"/>
      <c r="O15" s="1444"/>
    </row>
    <row r="16" spans="2:15">
      <c r="B16" s="1443"/>
      <c r="C16" s="831"/>
      <c r="D16" s="1329" t="s">
        <v>347</v>
      </c>
      <c r="E16" s="1140"/>
      <c r="F16" s="1140"/>
      <c r="G16" s="1139" t="str">
        <f>IF('1A'!G5="","Enter Project Name on Form 1A",'1A'!G5)</f>
        <v>Enter Project Name on Form 1A</v>
      </c>
      <c r="H16" s="1139"/>
      <c r="I16" s="1139"/>
      <c r="J16" s="1139"/>
      <c r="K16" s="1139"/>
      <c r="L16" s="1139"/>
      <c r="M16" s="1139"/>
      <c r="N16" s="1170"/>
      <c r="O16" s="1444"/>
    </row>
    <row r="17" spans="2:16" ht="30" customHeight="1">
      <c r="B17" s="1443"/>
      <c r="C17" s="1225"/>
      <c r="D17" s="1225"/>
      <c r="E17" s="1225"/>
      <c r="F17" s="1225"/>
      <c r="G17" s="831"/>
      <c r="H17" s="1225"/>
      <c r="I17" s="1225"/>
      <c r="J17" s="1225"/>
      <c r="K17" s="1225"/>
      <c r="L17" s="1225"/>
      <c r="M17" s="1445"/>
      <c r="N17" s="1446" t="s">
        <v>570</v>
      </c>
      <c r="O17" s="1444"/>
      <c r="P17" s="403"/>
    </row>
    <row r="18" spans="2:16">
      <c r="B18" s="1443"/>
      <c r="C18" s="260">
        <v>1</v>
      </c>
      <c r="D18" s="1447" t="s">
        <v>685</v>
      </c>
      <c r="E18" s="1447"/>
      <c r="F18" s="1448"/>
      <c r="G18" s="1449"/>
      <c r="H18" s="1449"/>
      <c r="I18" s="1449"/>
      <c r="J18" s="1449"/>
      <c r="K18" s="1449"/>
      <c r="L18" s="1449"/>
      <c r="M18" s="1450"/>
      <c r="N18" s="1437">
        <v>0</v>
      </c>
      <c r="O18" s="1444"/>
      <c r="P18" s="856"/>
    </row>
    <row r="19" spans="2:16" ht="3.75" customHeight="1">
      <c r="B19" s="1443"/>
      <c r="C19" s="1225"/>
      <c r="D19" s="708"/>
      <c r="E19" s="708"/>
      <c r="F19" s="1226"/>
      <c r="G19" s="708"/>
      <c r="H19" s="708"/>
      <c r="I19" s="708"/>
      <c r="J19" s="708"/>
      <c r="K19" s="708"/>
      <c r="L19" s="708"/>
      <c r="M19" s="708"/>
      <c r="N19" s="708"/>
      <c r="O19" s="1444"/>
      <c r="P19" s="403"/>
    </row>
    <row r="20" spans="2:16">
      <c r="B20" s="1443"/>
      <c r="C20" s="1225"/>
      <c r="D20" s="2286" t="s">
        <v>571</v>
      </c>
      <c r="E20" s="2286"/>
      <c r="F20" s="2286"/>
      <c r="G20" s="2286"/>
      <c r="H20" s="2286"/>
      <c r="I20" s="2286"/>
      <c r="J20" s="2286"/>
      <c r="K20" s="2286"/>
      <c r="L20" s="2286"/>
      <c r="M20" s="2286"/>
      <c r="N20" s="708"/>
      <c r="O20" s="1444"/>
      <c r="P20" s="403"/>
    </row>
    <row r="21" spans="2:16">
      <c r="B21" s="1443"/>
      <c r="C21" s="1225"/>
      <c r="D21" s="708"/>
      <c r="E21" s="260"/>
      <c r="F21" s="1451" t="s">
        <v>572</v>
      </c>
      <c r="G21" s="1170"/>
      <c r="H21" s="1170"/>
      <c r="I21" s="2289" t="s">
        <v>573</v>
      </c>
      <c r="J21" s="2289"/>
      <c r="K21" s="2289"/>
      <c r="L21" s="2289"/>
      <c r="M21" s="2289"/>
      <c r="N21" s="1140"/>
      <c r="O21" s="1444"/>
      <c r="P21" s="403"/>
    </row>
    <row r="22" spans="2:16">
      <c r="B22" s="1443"/>
      <c r="C22" s="1225"/>
      <c r="D22" s="708"/>
      <c r="E22" s="260"/>
      <c r="F22" s="1452" t="s">
        <v>574</v>
      </c>
      <c r="G22" s="1170"/>
      <c r="H22" s="1170"/>
      <c r="I22" s="2289"/>
      <c r="J22" s="2289"/>
      <c r="K22" s="2289"/>
      <c r="L22" s="2289"/>
      <c r="M22" s="2289"/>
      <c r="N22" s="1140"/>
      <c r="O22" s="1444"/>
      <c r="P22" s="403"/>
    </row>
    <row r="23" spans="2:16" ht="7.5" customHeight="1">
      <c r="B23" s="1453"/>
      <c r="C23" s="1329"/>
      <c r="D23" s="1329"/>
      <c r="E23" s="1329"/>
      <c r="F23" s="1454"/>
      <c r="G23" s="1454"/>
      <c r="H23" s="1454"/>
      <c r="I23" s="1454"/>
      <c r="J23" s="1454"/>
      <c r="K23" s="1454"/>
      <c r="L23" s="1454"/>
      <c r="M23" s="1454"/>
      <c r="N23" s="1329"/>
      <c r="O23" s="1455"/>
    </row>
    <row r="24" spans="2:16">
      <c r="B24" s="1443"/>
      <c r="C24" s="1225"/>
      <c r="D24" s="1225"/>
      <c r="E24" s="260"/>
      <c r="F24" s="1456" t="s">
        <v>576</v>
      </c>
      <c r="G24" s="1225"/>
      <c r="H24" s="1225"/>
      <c r="I24" s="2289" t="s">
        <v>577</v>
      </c>
      <c r="J24" s="2289"/>
      <c r="K24" s="2289"/>
      <c r="L24" s="2289"/>
      <c r="M24" s="2289"/>
      <c r="N24" s="1140"/>
      <c r="O24" s="1444"/>
      <c r="P24" s="403"/>
    </row>
    <row r="25" spans="2:16">
      <c r="B25" s="1443"/>
      <c r="C25" s="1225"/>
      <c r="D25" s="708"/>
      <c r="E25" s="260"/>
      <c r="F25" s="1452" t="s">
        <v>574</v>
      </c>
      <c r="G25" s="1170"/>
      <c r="H25" s="1170"/>
      <c r="I25" s="2289"/>
      <c r="J25" s="2289"/>
      <c r="K25" s="2289"/>
      <c r="L25" s="2289"/>
      <c r="M25" s="2289"/>
      <c r="N25" s="1140"/>
      <c r="O25" s="1444"/>
      <c r="P25" s="403"/>
    </row>
    <row r="26" spans="2:16">
      <c r="B26" s="1443"/>
      <c r="C26" s="1225"/>
      <c r="D26" s="1225"/>
      <c r="E26" s="260"/>
      <c r="F26" s="1225"/>
      <c r="G26" s="1225"/>
      <c r="H26" s="1225"/>
      <c r="I26" s="1225"/>
      <c r="J26" s="1225"/>
      <c r="K26" s="1225"/>
      <c r="L26" s="1225"/>
      <c r="M26" s="1225"/>
      <c r="N26" s="1225"/>
      <c r="O26" s="1444"/>
      <c r="P26" s="403"/>
    </row>
    <row r="27" spans="2:16">
      <c r="B27" s="1443"/>
      <c r="C27" s="260">
        <v>2</v>
      </c>
      <c r="D27" s="1447" t="s">
        <v>686</v>
      </c>
      <c r="E27" s="1447"/>
      <c r="F27" s="1448"/>
      <c r="G27" s="1449"/>
      <c r="H27" s="1449"/>
      <c r="I27" s="1449"/>
      <c r="J27" s="1449"/>
      <c r="K27" s="1449"/>
      <c r="L27" s="1449"/>
      <c r="M27" s="1450"/>
      <c r="N27" s="1437">
        <v>0</v>
      </c>
      <c r="O27" s="1444"/>
      <c r="P27" s="856"/>
    </row>
    <row r="28" spans="2:16" ht="3.75" customHeight="1">
      <c r="B28" s="1443"/>
      <c r="C28" s="1225"/>
      <c r="D28" s="708"/>
      <c r="E28" s="708"/>
      <c r="F28" s="1226"/>
      <c r="G28" s="708"/>
      <c r="H28" s="708"/>
      <c r="I28" s="708"/>
      <c r="J28" s="708"/>
      <c r="K28" s="708"/>
      <c r="L28" s="708"/>
      <c r="M28" s="1457"/>
      <c r="N28" s="708"/>
      <c r="O28" s="1444"/>
      <c r="P28" s="403"/>
    </row>
    <row r="29" spans="2:16">
      <c r="B29" s="1443"/>
      <c r="C29" s="1225"/>
      <c r="D29" s="2286" t="s">
        <v>578</v>
      </c>
      <c r="E29" s="2286"/>
      <c r="F29" s="2286"/>
      <c r="G29" s="2286"/>
      <c r="H29" s="2286"/>
      <c r="I29" s="2286"/>
      <c r="J29" s="2286"/>
      <c r="K29" s="2286"/>
      <c r="L29" s="2286"/>
      <c r="M29" s="2286"/>
      <c r="N29" s="1225"/>
      <c r="O29" s="1444"/>
      <c r="P29" s="403"/>
    </row>
    <row r="30" spans="2:16" ht="7.5" customHeight="1">
      <c r="B30" s="1443"/>
      <c r="C30" s="1225"/>
      <c r="D30" s="1226"/>
      <c r="E30" s="1226"/>
      <c r="F30" s="1225"/>
      <c r="G30" s="1225"/>
      <c r="H30" s="1225"/>
      <c r="I30" s="1225"/>
      <c r="J30" s="1225"/>
      <c r="K30" s="1225"/>
      <c r="L30" s="1225"/>
      <c r="M30" s="1225"/>
      <c r="N30" s="1225"/>
      <c r="O30" s="1444"/>
      <c r="P30" s="403"/>
    </row>
    <row r="31" spans="2:16">
      <c r="B31" s="1443"/>
      <c r="C31" s="1225"/>
      <c r="D31" s="1225"/>
      <c r="E31" s="1225"/>
      <c r="F31" s="2295"/>
      <c r="G31" s="2295"/>
      <c r="H31" s="708"/>
      <c r="I31" s="1451"/>
      <c r="J31" s="1458"/>
      <c r="K31" s="1459"/>
      <c r="L31" s="1225"/>
      <c r="M31" s="1225"/>
      <c r="N31" s="1225"/>
      <c r="O31" s="1444"/>
    </row>
    <row r="32" spans="2:16">
      <c r="B32" s="1443"/>
      <c r="C32" s="1225"/>
      <c r="D32" s="1225"/>
      <c r="E32" s="1225"/>
      <c r="F32" s="1225"/>
      <c r="G32" s="1225"/>
      <c r="H32" s="1225"/>
      <c r="I32" s="1225"/>
      <c r="J32" s="1225"/>
      <c r="K32" s="1225"/>
      <c r="L32" s="1225"/>
      <c r="M32" s="1225"/>
      <c r="N32" s="1225"/>
      <c r="O32" s="1444"/>
    </row>
    <row r="33" spans="2:15" s="1438" customFormat="1">
      <c r="B33" s="1460"/>
      <c r="C33" s="260">
        <v>3</v>
      </c>
      <c r="D33" s="1447" t="s">
        <v>687</v>
      </c>
      <c r="E33" s="1447"/>
      <c r="F33" s="1461"/>
      <c r="G33" s="1449"/>
      <c r="H33" s="1449"/>
      <c r="I33" s="1449"/>
      <c r="J33" s="1449"/>
      <c r="K33" s="1449"/>
      <c r="L33" s="1449"/>
      <c r="M33" s="1450"/>
      <c r="N33" s="1437">
        <v>0</v>
      </c>
      <c r="O33" s="1462"/>
    </row>
    <row r="34" spans="2:15" ht="3.75" customHeight="1">
      <c r="B34" s="1443"/>
      <c r="C34" s="1225"/>
      <c r="D34" s="708"/>
      <c r="E34" s="708"/>
      <c r="F34" s="1226"/>
      <c r="G34" s="708"/>
      <c r="H34" s="708"/>
      <c r="I34" s="708"/>
      <c r="J34" s="708"/>
      <c r="K34" s="708"/>
      <c r="L34" s="708"/>
      <c r="M34" s="708"/>
      <c r="N34" s="708"/>
      <c r="O34" s="1444"/>
    </row>
    <row r="35" spans="2:15" ht="30" customHeight="1">
      <c r="B35" s="1443"/>
      <c r="C35" s="1225"/>
      <c r="D35" s="2287" t="s">
        <v>580</v>
      </c>
      <c r="E35" s="2287"/>
      <c r="F35" s="2287"/>
      <c r="G35" s="2287"/>
      <c r="H35" s="2287"/>
      <c r="I35" s="2287"/>
      <c r="J35" s="2287"/>
      <c r="K35" s="2287"/>
      <c r="L35" s="2287"/>
      <c r="M35" s="2287"/>
      <c r="N35" s="1463"/>
      <c r="O35" s="1464"/>
    </row>
    <row r="36" spans="2:15" ht="7.5" customHeight="1">
      <c r="B36" s="1443"/>
      <c r="C36" s="1225"/>
      <c r="D36" s="1225"/>
      <c r="E36" s="1225"/>
      <c r="F36" s="1463"/>
      <c r="G36" s="1463"/>
      <c r="H36" s="1463"/>
      <c r="I36" s="1463"/>
      <c r="J36" s="1226" t="s">
        <v>343</v>
      </c>
      <c r="K36" s="1463"/>
      <c r="L36" s="1463"/>
      <c r="M36" s="1463"/>
      <c r="N36" s="1463"/>
      <c r="O36" s="1464"/>
    </row>
    <row r="37" spans="2:15">
      <c r="B37" s="1443"/>
      <c r="C37" s="1225"/>
      <c r="D37" s="831"/>
      <c r="E37" s="404" t="s">
        <v>713</v>
      </c>
      <c r="F37" s="1225"/>
      <c r="G37" s="1451"/>
      <c r="H37" s="1451"/>
      <c r="I37" s="1451"/>
      <c r="J37" s="1451"/>
      <c r="K37" s="1451"/>
      <c r="L37" s="1225"/>
      <c r="M37" s="1225"/>
      <c r="N37" s="1225"/>
      <c r="O37" s="1444"/>
    </row>
    <row r="38" spans="2:15">
      <c r="B38" s="1443"/>
      <c r="C38" s="1225"/>
      <c r="D38" s="1225"/>
      <c r="E38" s="1225"/>
      <c r="F38" s="2293"/>
      <c r="G38" s="2293"/>
      <c r="H38" s="2293"/>
      <c r="I38" s="2293"/>
      <c r="J38" s="2293"/>
      <c r="K38" s="2293"/>
      <c r="L38" s="2293"/>
      <c r="M38" s="2293"/>
      <c r="N38" s="1451"/>
      <c r="O38" s="1444"/>
    </row>
    <row r="39" spans="2:15">
      <c r="B39" s="1443"/>
      <c r="C39" s="1225"/>
      <c r="D39" s="1225"/>
      <c r="E39" s="1225"/>
      <c r="F39" s="1465"/>
      <c r="G39" s="1465"/>
      <c r="H39" s="1465"/>
      <c r="I39" s="1465"/>
      <c r="J39" s="1465"/>
      <c r="K39" s="1465"/>
      <c r="L39" s="1465"/>
      <c r="M39" s="1465"/>
      <c r="N39" s="1465"/>
      <c r="O39" s="1444"/>
    </row>
    <row r="40" spans="2:15">
      <c r="B40" s="1443"/>
      <c r="C40" s="1225"/>
      <c r="D40" s="831"/>
      <c r="E40" s="404" t="s">
        <v>714</v>
      </c>
      <c r="F40" s="1225"/>
      <c r="G40" s="1451"/>
      <c r="H40" s="1451"/>
      <c r="I40" s="1451"/>
      <c r="J40" s="1451"/>
      <c r="K40" s="1451"/>
      <c r="L40" s="1225"/>
      <c r="M40" s="1225"/>
      <c r="N40" s="1225"/>
      <c r="O40" s="1444"/>
    </row>
    <row r="41" spans="2:15">
      <c r="B41" s="1443"/>
      <c r="C41" s="1225"/>
      <c r="D41" s="1225"/>
      <c r="E41" s="1225"/>
      <c r="F41" s="2293"/>
      <c r="G41" s="2293"/>
      <c r="H41" s="2293"/>
      <c r="I41" s="2293"/>
      <c r="J41" s="2293"/>
      <c r="K41" s="2293"/>
      <c r="L41" s="2293"/>
      <c r="M41" s="2293"/>
      <c r="N41" s="1451"/>
      <c r="O41" s="1444"/>
    </row>
    <row r="42" spans="2:15" ht="7.5" customHeight="1">
      <c r="B42" s="1443"/>
      <c r="C42" s="1225"/>
      <c r="D42" s="1225"/>
      <c r="E42" s="1225"/>
      <c r="F42" s="1466"/>
      <c r="G42" s="1467"/>
      <c r="H42" s="1467"/>
      <c r="I42" s="1467"/>
      <c r="J42" s="1467"/>
      <c r="K42" s="1467"/>
      <c r="L42" s="1466"/>
      <c r="M42" s="1466"/>
      <c r="N42" s="1466"/>
      <c r="O42" s="1444"/>
    </row>
    <row r="43" spans="2:15">
      <c r="B43" s="1443"/>
      <c r="C43" s="1225"/>
      <c r="D43" s="1225"/>
      <c r="E43" s="1225"/>
      <c r="F43" s="2293"/>
      <c r="G43" s="2293"/>
      <c r="H43" s="2293"/>
      <c r="I43" s="2293"/>
      <c r="J43" s="2293"/>
      <c r="K43" s="2293"/>
      <c r="L43" s="2293"/>
      <c r="M43" s="2293"/>
      <c r="N43" s="1451"/>
      <c r="O43" s="1444"/>
    </row>
    <row r="44" spans="2:15">
      <c r="B44" s="1443"/>
      <c r="C44" s="1225"/>
      <c r="D44" s="1225"/>
      <c r="E44" s="1225"/>
      <c r="F44" s="1465"/>
      <c r="G44" s="1465"/>
      <c r="H44" s="1225"/>
      <c r="I44" s="1465"/>
      <c r="J44" s="1465"/>
      <c r="K44" s="1465"/>
      <c r="L44" s="1465"/>
      <c r="M44" s="1468"/>
      <c r="N44" s="1465"/>
      <c r="O44" s="1444"/>
    </row>
    <row r="45" spans="2:15">
      <c r="B45" s="1443"/>
      <c r="C45" s="260">
        <v>4</v>
      </c>
      <c r="D45" s="1447" t="s">
        <v>688</v>
      </c>
      <c r="E45" s="1447"/>
      <c r="F45" s="1448"/>
      <c r="G45" s="1449"/>
      <c r="H45" s="1449"/>
      <c r="I45" s="1449"/>
      <c r="J45" s="1449"/>
      <c r="K45" s="1449"/>
      <c r="L45" s="1449"/>
      <c r="M45" s="1450"/>
      <c r="N45" s="1437">
        <v>0</v>
      </c>
      <c r="O45" s="1444"/>
    </row>
    <row r="46" spans="2:15" ht="3.75" customHeight="1">
      <c r="B46" s="1443"/>
      <c r="C46" s="1225"/>
      <c r="D46" s="708"/>
      <c r="E46" s="708"/>
      <c r="F46" s="1226"/>
      <c r="G46" s="708"/>
      <c r="H46" s="708"/>
      <c r="I46" s="708"/>
      <c r="J46" s="708"/>
      <c r="K46" s="708"/>
      <c r="L46" s="708"/>
      <c r="M46" s="1457"/>
      <c r="N46" s="708"/>
      <c r="O46" s="1444"/>
    </row>
    <row r="47" spans="2:15" ht="30" customHeight="1">
      <c r="B47" s="1443"/>
      <c r="C47" s="1225"/>
      <c r="D47" s="2287" t="s">
        <v>581</v>
      </c>
      <c r="E47" s="2287"/>
      <c r="F47" s="2287"/>
      <c r="G47" s="2287"/>
      <c r="H47" s="2287"/>
      <c r="I47" s="2287"/>
      <c r="J47" s="2287"/>
      <c r="K47" s="2287"/>
      <c r="L47" s="2287"/>
      <c r="M47" s="2287"/>
      <c r="N47" s="1463"/>
      <c r="O47" s="1444"/>
    </row>
    <row r="48" spans="2:15">
      <c r="B48" s="1443"/>
      <c r="C48" s="1225"/>
      <c r="D48" s="1225"/>
      <c r="E48" s="1225"/>
      <c r="F48" s="1225"/>
      <c r="G48" s="1225"/>
      <c r="H48" s="1465"/>
      <c r="I48" s="1465"/>
      <c r="J48" s="1465"/>
      <c r="K48" s="1465"/>
      <c r="L48" s="1465"/>
      <c r="M48" s="1465"/>
      <c r="N48" s="1225"/>
      <c r="O48" s="1444"/>
    </row>
    <row r="49" spans="2:15">
      <c r="B49" s="1443"/>
      <c r="C49" s="260">
        <v>5</v>
      </c>
      <c r="D49" s="1447" t="s">
        <v>689</v>
      </c>
      <c r="E49" s="1447"/>
      <c r="F49" s="1448"/>
      <c r="G49" s="1449"/>
      <c r="H49" s="1449"/>
      <c r="I49" s="1449"/>
      <c r="J49" s="1449"/>
      <c r="K49" s="1449"/>
      <c r="L49" s="1449"/>
      <c r="M49" s="1450"/>
      <c r="N49" s="1437">
        <v>0</v>
      </c>
      <c r="O49" s="1444"/>
    </row>
    <row r="50" spans="2:15" ht="3.75" customHeight="1">
      <c r="B50" s="1443"/>
      <c r="C50" s="1225"/>
      <c r="D50" s="708"/>
      <c r="E50" s="708"/>
      <c r="F50" s="1226"/>
      <c r="G50" s="708"/>
      <c r="H50" s="708"/>
      <c r="I50" s="708"/>
      <c r="J50" s="708"/>
      <c r="K50" s="708"/>
      <c r="L50" s="708"/>
      <c r="M50" s="1457"/>
      <c r="N50" s="708"/>
      <c r="O50" s="1444"/>
    </row>
    <row r="51" spans="2:15" ht="15" customHeight="1">
      <c r="B51" s="1443"/>
      <c r="C51" s="1225"/>
      <c r="D51" s="2287" t="s">
        <v>582</v>
      </c>
      <c r="E51" s="2287"/>
      <c r="F51" s="2287"/>
      <c r="G51" s="2287"/>
      <c r="H51" s="2287"/>
      <c r="I51" s="2287"/>
      <c r="J51" s="2287"/>
      <c r="K51" s="2287"/>
      <c r="L51" s="2287"/>
      <c r="M51" s="2287"/>
      <c r="N51" s="1463"/>
      <c r="O51" s="1444"/>
    </row>
    <row r="52" spans="2:15" ht="7.5" customHeight="1">
      <c r="B52" s="1443"/>
      <c r="C52" s="1225"/>
      <c r="D52" s="1226"/>
      <c r="E52" s="1226"/>
      <c r="F52" s="1225"/>
      <c r="G52" s="1225"/>
      <c r="H52" s="1225"/>
      <c r="I52" s="1225"/>
      <c r="J52" s="1225"/>
      <c r="K52" s="1225"/>
      <c r="L52" s="1225"/>
      <c r="M52" s="1225"/>
      <c r="N52" s="1225"/>
      <c r="O52" s="1444"/>
    </row>
    <row r="53" spans="2:15">
      <c r="B53" s="1443"/>
      <c r="C53" s="1225"/>
      <c r="D53" s="1225"/>
      <c r="E53" s="831"/>
      <c r="F53" s="1469" t="s">
        <v>583</v>
      </c>
      <c r="G53" s="1225"/>
      <c r="H53" s="1225"/>
      <c r="I53" s="1225"/>
      <c r="J53" s="1225"/>
      <c r="K53" s="1225"/>
      <c r="L53" s="1225"/>
      <c r="M53" s="1225"/>
      <c r="N53" s="1225"/>
      <c r="O53" s="1444"/>
    </row>
    <row r="54" spans="2:15">
      <c r="B54" s="1443"/>
      <c r="C54" s="1225"/>
      <c r="D54" s="1225"/>
      <c r="E54" s="1225"/>
      <c r="F54" s="1456" t="s">
        <v>584</v>
      </c>
      <c r="G54" s="1225"/>
      <c r="H54" s="1225"/>
      <c r="I54" s="1225"/>
      <c r="J54" s="2291"/>
      <c r="K54" s="2291"/>
      <c r="L54" s="2291"/>
      <c r="M54" s="2291"/>
      <c r="N54" s="1225"/>
      <c r="O54" s="1444"/>
    </row>
    <row r="55" spans="2:15">
      <c r="B55" s="1443"/>
      <c r="C55" s="1225"/>
      <c r="D55" s="1225"/>
      <c r="E55" s="1225"/>
      <c r="F55" s="1456" t="s">
        <v>585</v>
      </c>
      <c r="G55" s="1225"/>
      <c r="H55" s="1225"/>
      <c r="I55" s="1470"/>
      <c r="J55" s="2296">
        <v>0</v>
      </c>
      <c r="K55" s="2296"/>
      <c r="L55" s="2296"/>
      <c r="M55" s="2296"/>
      <c r="N55" s="1225"/>
      <c r="O55" s="1444"/>
    </row>
    <row r="56" spans="2:15">
      <c r="B56" s="1443"/>
      <c r="C56" s="1225"/>
      <c r="D56" s="1225"/>
      <c r="E56" s="1225"/>
      <c r="F56" s="1456" t="s">
        <v>1083</v>
      </c>
      <c r="G56" s="1225"/>
      <c r="H56" s="1471"/>
      <c r="I56" s="1470"/>
      <c r="J56" s="2297">
        <f>'6A'!K118</f>
        <v>0</v>
      </c>
      <c r="K56" s="2297"/>
      <c r="L56" s="2297"/>
      <c r="M56" s="2297"/>
      <c r="N56" s="1225"/>
      <c r="O56" s="1444"/>
    </row>
    <row r="57" spans="2:15">
      <c r="B57" s="1443"/>
      <c r="C57" s="1225"/>
      <c r="D57" s="1225"/>
      <c r="E57" s="1225"/>
      <c r="F57" s="1456" t="s">
        <v>586</v>
      </c>
      <c r="G57" s="1225"/>
      <c r="H57" s="1471"/>
      <c r="I57" s="1470"/>
      <c r="J57" s="2290" t="str">
        <f>IFERROR(J55/J56,"0%")</f>
        <v>0%</v>
      </c>
      <c r="K57" s="2290"/>
      <c r="L57" s="2290"/>
      <c r="M57" s="2290"/>
      <c r="N57" s="1225"/>
      <c r="O57" s="1444"/>
    </row>
    <row r="58" spans="2:15">
      <c r="B58" s="1443"/>
      <c r="C58" s="1225"/>
      <c r="D58" s="1225"/>
      <c r="E58" s="1225"/>
      <c r="F58" s="1225"/>
      <c r="G58" s="1225"/>
      <c r="H58" s="1225"/>
      <c r="I58" s="1225"/>
      <c r="J58" s="1225"/>
      <c r="K58" s="1225"/>
      <c r="L58" s="1225"/>
      <c r="M58" s="1225"/>
      <c r="N58" s="1225"/>
      <c r="O58" s="1444"/>
    </row>
    <row r="59" spans="2:15">
      <c r="B59" s="1443"/>
      <c r="C59" s="260">
        <v>6</v>
      </c>
      <c r="D59" s="1447" t="s">
        <v>690</v>
      </c>
      <c r="E59" s="1447"/>
      <c r="F59" s="1448"/>
      <c r="G59" s="1449"/>
      <c r="H59" s="1449"/>
      <c r="I59" s="1449"/>
      <c r="J59" s="1449"/>
      <c r="K59" s="1449"/>
      <c r="L59" s="1449"/>
      <c r="M59" s="1450"/>
      <c r="N59" s="1439">
        <v>0</v>
      </c>
      <c r="O59" s="1444"/>
    </row>
    <row r="60" spans="2:15" ht="3.75" customHeight="1">
      <c r="B60" s="1443"/>
      <c r="C60" s="1225"/>
      <c r="D60" s="708"/>
      <c r="E60" s="708"/>
      <c r="F60" s="1226"/>
      <c r="G60" s="708"/>
      <c r="H60" s="708"/>
      <c r="I60" s="708"/>
      <c r="J60" s="708"/>
      <c r="K60" s="708"/>
      <c r="L60" s="708"/>
      <c r="M60" s="1457"/>
      <c r="N60" s="708"/>
      <c r="O60" s="1444"/>
    </row>
    <row r="61" spans="2:15" ht="30" customHeight="1">
      <c r="B61" s="1443"/>
      <c r="C61" s="1225"/>
      <c r="D61" s="2287" t="s">
        <v>587</v>
      </c>
      <c r="E61" s="2287"/>
      <c r="F61" s="2287"/>
      <c r="G61" s="2287"/>
      <c r="H61" s="2287"/>
      <c r="I61" s="2287"/>
      <c r="J61" s="2287"/>
      <c r="K61" s="2287"/>
      <c r="L61" s="2287"/>
      <c r="M61" s="2287"/>
      <c r="N61" s="1463"/>
      <c r="O61" s="1444"/>
    </row>
    <row r="62" spans="2:15" ht="7.5" customHeight="1">
      <c r="B62" s="1443"/>
      <c r="C62" s="1225"/>
      <c r="D62" s="1226"/>
      <c r="E62" s="1226"/>
      <c r="F62" s="1225"/>
      <c r="G62" s="1225"/>
      <c r="H62" s="1225"/>
      <c r="I62" s="1225"/>
      <c r="J62" s="1225"/>
      <c r="K62" s="1225"/>
      <c r="L62" s="1225"/>
      <c r="M62" s="1225"/>
      <c r="N62" s="1225"/>
      <c r="O62" s="1444"/>
    </row>
    <row r="63" spans="2:15">
      <c r="B63" s="1443"/>
      <c r="C63" s="1225"/>
      <c r="D63" s="1225"/>
      <c r="E63" s="1225"/>
      <c r="F63" s="1456" t="s">
        <v>588</v>
      </c>
      <c r="G63" s="1225"/>
      <c r="H63" s="1225"/>
      <c r="I63" s="2291"/>
      <c r="J63" s="2291"/>
      <c r="K63" s="2291"/>
      <c r="L63" s="2291"/>
      <c r="M63" s="2291"/>
      <c r="N63" s="1225"/>
      <c r="O63" s="1444"/>
    </row>
    <row r="64" spans="2:15">
      <c r="B64" s="1443"/>
      <c r="C64" s="1225"/>
      <c r="D64" s="1225"/>
      <c r="E64" s="1225"/>
      <c r="F64" s="1456" t="s">
        <v>589</v>
      </c>
      <c r="G64" s="1225"/>
      <c r="H64" s="1225"/>
      <c r="I64" s="1470"/>
      <c r="J64" s="1225"/>
      <c r="K64" s="1470"/>
      <c r="L64" s="1225"/>
      <c r="M64" s="1756">
        <v>0</v>
      </c>
      <c r="N64" s="1225"/>
      <c r="O64" s="1444"/>
    </row>
    <row r="65" spans="2:16">
      <c r="B65" s="1443"/>
      <c r="C65" s="1456"/>
      <c r="D65" s="1456"/>
      <c r="E65" s="1456"/>
      <c r="F65" s="1456"/>
      <c r="G65" s="1456"/>
      <c r="H65" s="1456"/>
      <c r="I65" s="1470"/>
      <c r="J65" s="1456"/>
      <c r="K65" s="1470"/>
      <c r="L65" s="1472"/>
      <c r="M65" s="1456"/>
      <c r="N65" s="1456"/>
      <c r="O65" s="1444"/>
    </row>
    <row r="66" spans="2:16">
      <c r="B66" s="1443"/>
      <c r="C66" s="260">
        <v>7</v>
      </c>
      <c r="D66" s="1447" t="s">
        <v>691</v>
      </c>
      <c r="E66" s="1447"/>
      <c r="F66" s="1448"/>
      <c r="G66" s="1449"/>
      <c r="H66" s="1449"/>
      <c r="I66" s="1449"/>
      <c r="J66" s="1449"/>
      <c r="K66" s="1449"/>
      <c r="L66" s="1449"/>
      <c r="M66" s="1450"/>
      <c r="N66" s="1439">
        <v>0</v>
      </c>
      <c r="O66" s="1444"/>
    </row>
    <row r="67" spans="2:16" ht="3.75" customHeight="1">
      <c r="B67" s="1443"/>
      <c r="C67" s="1225"/>
      <c r="D67" s="708"/>
      <c r="E67" s="708"/>
      <c r="F67" s="1226"/>
      <c r="G67" s="708"/>
      <c r="H67" s="708"/>
      <c r="I67" s="708"/>
      <c r="J67" s="708"/>
      <c r="K67" s="708"/>
      <c r="L67" s="708"/>
      <c r="M67" s="1457"/>
      <c r="N67" s="708"/>
      <c r="O67" s="1444"/>
    </row>
    <row r="68" spans="2:16">
      <c r="B68" s="1443"/>
      <c r="C68" s="1225"/>
      <c r="D68" s="2287" t="s">
        <v>590</v>
      </c>
      <c r="E68" s="2287"/>
      <c r="F68" s="2287"/>
      <c r="G68" s="2287"/>
      <c r="H68" s="2287"/>
      <c r="I68" s="2287"/>
      <c r="J68" s="2287"/>
      <c r="K68" s="2287"/>
      <c r="L68" s="2287"/>
      <c r="M68" s="2287"/>
      <c r="N68" s="1225"/>
      <c r="O68" s="1444"/>
    </row>
    <row r="69" spans="2:16" ht="7.5" customHeight="1">
      <c r="B69" s="1443"/>
      <c r="C69" s="1225"/>
      <c r="D69" s="1226"/>
      <c r="E69" s="1226"/>
      <c r="F69" s="1225"/>
      <c r="G69" s="1225"/>
      <c r="H69" s="1225"/>
      <c r="I69" s="1225"/>
      <c r="J69" s="1225"/>
      <c r="K69" s="1225"/>
      <c r="L69" s="1225"/>
      <c r="M69" s="1225"/>
      <c r="N69" s="1225"/>
      <c r="O69" s="1444"/>
    </row>
    <row r="70" spans="2:16">
      <c r="B70" s="1443"/>
      <c r="C70" s="1225"/>
      <c r="D70" s="1225"/>
      <c r="E70" s="1225"/>
      <c r="F70" s="1456" t="s">
        <v>591</v>
      </c>
      <c r="G70" s="1225"/>
      <c r="H70" s="1225"/>
      <c r="I70" s="1225"/>
      <c r="J70" s="2291" t="s">
        <v>592</v>
      </c>
      <c r="K70" s="2291"/>
      <c r="L70" s="2291"/>
      <c r="M70" s="2291"/>
      <c r="N70" s="1225"/>
      <c r="O70" s="1444"/>
    </row>
    <row r="71" spans="2:16">
      <c r="B71" s="1443"/>
      <c r="C71" s="1456"/>
      <c r="D71" s="1456"/>
      <c r="E71" s="1456"/>
      <c r="F71" s="1456" t="s">
        <v>593</v>
      </c>
      <c r="G71" s="1456"/>
      <c r="H71" s="1456"/>
      <c r="I71" s="1470"/>
      <c r="J71" s="2292" t="s">
        <v>594</v>
      </c>
      <c r="K71" s="2292"/>
      <c r="L71" s="2292"/>
      <c r="M71" s="2292"/>
      <c r="N71" s="1456"/>
      <c r="O71" s="1444"/>
    </row>
    <row r="72" spans="2:16" ht="15" thickBot="1">
      <c r="B72" s="1473"/>
      <c r="C72" s="1474"/>
      <c r="D72" s="1474"/>
      <c r="E72" s="1474"/>
      <c r="F72" s="1474"/>
      <c r="G72" s="1474"/>
      <c r="H72" s="1474"/>
      <c r="I72" s="1475"/>
      <c r="J72" s="1474"/>
      <c r="K72" s="1475"/>
      <c r="L72" s="1476"/>
      <c r="M72" s="1474"/>
      <c r="N72" s="1477"/>
      <c r="O72" s="1478"/>
    </row>
    <row r="73" spans="2:16">
      <c r="B73" s="1440"/>
      <c r="C73" s="1441"/>
      <c r="D73" s="1441"/>
      <c r="E73" s="1441"/>
      <c r="F73" s="1441"/>
      <c r="G73" s="1441"/>
      <c r="H73" s="1441"/>
      <c r="I73" s="1441"/>
      <c r="J73" s="1441"/>
      <c r="K73" s="1441"/>
      <c r="L73" s="1441"/>
      <c r="M73" s="1441"/>
      <c r="N73" s="1441"/>
      <c r="O73" s="1442"/>
    </row>
    <row r="74" spans="2:16" ht="18.5">
      <c r="B74" s="1443"/>
      <c r="C74" s="1672" t="s">
        <v>1091</v>
      </c>
      <c r="D74" s="1755"/>
      <c r="E74" s="1755"/>
      <c r="F74" s="1755"/>
      <c r="G74" s="1755"/>
      <c r="H74" s="1755"/>
      <c r="I74" s="1755"/>
      <c r="J74" s="1755"/>
      <c r="K74" s="1755"/>
      <c r="L74" s="1755"/>
      <c r="M74" s="1755"/>
      <c r="N74" s="1755"/>
      <c r="O74" s="1444"/>
    </row>
    <row r="75" spans="2:16">
      <c r="B75" s="1443"/>
      <c r="C75" s="1170"/>
      <c r="D75" s="1170"/>
      <c r="E75" s="1170"/>
      <c r="F75" s="1170"/>
      <c r="G75" s="1170"/>
      <c r="H75" s="1170"/>
      <c r="I75" s="1170"/>
      <c r="J75" s="1170"/>
      <c r="K75" s="1170"/>
      <c r="L75" s="1170"/>
      <c r="M75" s="1170"/>
      <c r="N75" s="1170"/>
      <c r="O75" s="1444"/>
    </row>
    <row r="76" spans="2:16">
      <c r="B76" s="1443"/>
      <c r="C76" s="831"/>
      <c r="D76" s="1329" t="s">
        <v>347</v>
      </c>
      <c r="E76" s="1140"/>
      <c r="F76" s="1140"/>
      <c r="G76" s="1139" t="str">
        <f>IF('1A'!G65="","Enter Project Name on Form 1A",'1A'!G65)</f>
        <v>Enter Project Name on Form 1A</v>
      </c>
      <c r="H76" s="1139"/>
      <c r="I76" s="1139"/>
      <c r="J76" s="1139"/>
      <c r="K76" s="1139"/>
      <c r="L76" s="1139"/>
      <c r="M76" s="1139"/>
      <c r="N76" s="1170"/>
      <c r="O76" s="1444"/>
    </row>
    <row r="77" spans="2:16" ht="30" customHeight="1">
      <c r="B77" s="1443"/>
      <c r="C77" s="1225"/>
      <c r="D77" s="1225"/>
      <c r="E77" s="1225"/>
      <c r="F77" s="1225"/>
      <c r="G77" s="831"/>
      <c r="H77" s="1225"/>
      <c r="I77" s="1225"/>
      <c r="J77" s="1225"/>
      <c r="K77" s="1225"/>
      <c r="L77" s="1225"/>
      <c r="M77" s="1445"/>
      <c r="N77" s="1446" t="s">
        <v>570</v>
      </c>
      <c r="O77" s="1444"/>
      <c r="P77" s="403"/>
    </row>
    <row r="78" spans="2:16">
      <c r="B78" s="1443"/>
      <c r="C78" s="260">
        <v>8</v>
      </c>
      <c r="D78" s="1447" t="s">
        <v>692</v>
      </c>
      <c r="E78" s="1447"/>
      <c r="F78" s="1448"/>
      <c r="G78" s="1449"/>
      <c r="H78" s="1449"/>
      <c r="I78" s="1449"/>
      <c r="J78" s="1449"/>
      <c r="K78" s="1449"/>
      <c r="L78" s="1449"/>
      <c r="M78" s="1450"/>
      <c r="N78" s="1439">
        <v>0</v>
      </c>
      <c r="O78" s="1444"/>
    </row>
    <row r="79" spans="2:16" ht="3.75" customHeight="1">
      <c r="B79" s="1443"/>
      <c r="C79" s="1225"/>
      <c r="D79" s="708"/>
      <c r="E79" s="708"/>
      <c r="F79" s="1225"/>
      <c r="G79" s="708"/>
      <c r="H79" s="708"/>
      <c r="I79" s="708"/>
      <c r="J79" s="708"/>
      <c r="K79" s="708"/>
      <c r="L79" s="708"/>
      <c r="M79" s="1457"/>
      <c r="N79" s="708"/>
      <c r="O79" s="1444"/>
    </row>
    <row r="80" spans="2:16">
      <c r="B80" s="1443"/>
      <c r="C80" s="1225"/>
      <c r="D80" s="2287" t="s">
        <v>595</v>
      </c>
      <c r="E80" s="2287"/>
      <c r="F80" s="2287"/>
      <c r="G80" s="2287"/>
      <c r="H80" s="2287"/>
      <c r="I80" s="2287"/>
      <c r="J80" s="2287"/>
      <c r="K80" s="2287"/>
      <c r="L80" s="2287"/>
      <c r="M80" s="2287"/>
      <c r="N80" s="1225"/>
      <c r="O80" s="1444"/>
    </row>
    <row r="81" spans="2:15" ht="7.5" customHeight="1">
      <c r="B81" s="1443"/>
      <c r="C81" s="1225"/>
      <c r="D81" s="1226"/>
      <c r="E81" s="1226"/>
      <c r="F81" s="1225"/>
      <c r="G81" s="1225"/>
      <c r="H81" s="1225"/>
      <c r="I81" s="1225"/>
      <c r="J81" s="1225"/>
      <c r="K81" s="1225"/>
      <c r="L81" s="1225"/>
      <c r="M81" s="1225"/>
      <c r="N81" s="1225"/>
      <c r="O81" s="1444"/>
    </row>
    <row r="82" spans="2:15">
      <c r="B82" s="1443"/>
      <c r="C82" s="1225"/>
      <c r="D82" s="1225"/>
      <c r="E82" s="1225"/>
      <c r="F82" s="2294"/>
      <c r="G82" s="2294"/>
      <c r="H82" s="1225"/>
      <c r="I82" s="1225"/>
      <c r="J82" s="1225"/>
      <c r="K82" s="1225"/>
      <c r="L82" s="1225"/>
      <c r="M82" s="1225"/>
      <c r="N82" s="1225"/>
      <c r="O82" s="1444"/>
    </row>
    <row r="83" spans="2:15">
      <c r="B83" s="1443"/>
      <c r="C83" s="1225"/>
      <c r="D83" s="1225"/>
      <c r="E83" s="1225"/>
      <c r="F83" s="1225"/>
      <c r="G83" s="1225"/>
      <c r="H83" s="1225"/>
      <c r="I83" s="1225"/>
      <c r="J83" s="1225"/>
      <c r="K83" s="1225"/>
      <c r="L83" s="1225"/>
      <c r="M83" s="1225"/>
      <c r="N83" s="1225"/>
      <c r="O83" s="1444"/>
    </row>
    <row r="84" spans="2:15">
      <c r="B84" s="1443"/>
      <c r="C84" s="260">
        <v>9</v>
      </c>
      <c r="D84" s="1447" t="s">
        <v>693</v>
      </c>
      <c r="E84" s="1447"/>
      <c r="F84" s="1448"/>
      <c r="G84" s="1449"/>
      <c r="H84" s="1449"/>
      <c r="I84" s="1449"/>
      <c r="J84" s="1449"/>
      <c r="K84" s="1449"/>
      <c r="L84" s="1449"/>
      <c r="M84" s="1450"/>
      <c r="N84" s="1439">
        <v>0</v>
      </c>
      <c r="O84" s="1444"/>
    </row>
    <row r="85" spans="2:15" ht="3.75" customHeight="1">
      <c r="B85" s="1443"/>
      <c r="C85" s="1225"/>
      <c r="D85" s="1225"/>
      <c r="E85" s="1225"/>
      <c r="F85" s="1225"/>
      <c r="G85" s="1225"/>
      <c r="H85" s="1225"/>
      <c r="I85" s="1225"/>
      <c r="J85" s="1225"/>
      <c r="K85" s="1225"/>
      <c r="L85" s="1225"/>
      <c r="M85" s="1225"/>
      <c r="N85" s="1225"/>
      <c r="O85" s="1444"/>
    </row>
    <row r="86" spans="2:15" ht="30" customHeight="1">
      <c r="B86" s="1443"/>
      <c r="C86" s="1225"/>
      <c r="D86" s="2287" t="s">
        <v>597</v>
      </c>
      <c r="E86" s="2287"/>
      <c r="F86" s="2287"/>
      <c r="G86" s="2287"/>
      <c r="H86" s="2287"/>
      <c r="I86" s="2287"/>
      <c r="J86" s="2287"/>
      <c r="K86" s="2287"/>
      <c r="L86" s="2287"/>
      <c r="M86" s="2287"/>
      <c r="N86" s="1463"/>
      <c r="O86" s="1444"/>
    </row>
    <row r="87" spans="2:15" ht="7.5" customHeight="1">
      <c r="B87" s="1443"/>
      <c r="C87" s="1225"/>
      <c r="D87" s="1226"/>
      <c r="E87" s="1226"/>
      <c r="F87" s="1226"/>
      <c r="G87" s="1226"/>
      <c r="H87" s="1226"/>
      <c r="I87" s="1226"/>
      <c r="J87" s="1226"/>
      <c r="K87" s="1226"/>
      <c r="L87" s="1226"/>
      <c r="M87" s="1226"/>
      <c r="N87" s="1226"/>
      <c r="O87" s="1444"/>
    </row>
    <row r="88" spans="2:15">
      <c r="B88" s="1443"/>
      <c r="C88" s="1225"/>
      <c r="D88" s="1225"/>
      <c r="E88" s="1469" t="s">
        <v>715</v>
      </c>
      <c r="F88" s="1225"/>
      <c r="G88" s="1225"/>
      <c r="H88" s="1225"/>
      <c r="I88" s="1225"/>
      <c r="J88" s="1225"/>
      <c r="K88" s="1225"/>
      <c r="L88" s="1225"/>
      <c r="M88" s="1225"/>
      <c r="N88" s="1225"/>
      <c r="O88" s="1444"/>
    </row>
    <row r="89" spans="2:15">
      <c r="B89" s="1443"/>
      <c r="C89" s="1225"/>
      <c r="D89" s="1225"/>
      <c r="E89" s="1469"/>
      <c r="F89" s="1456" t="s">
        <v>598</v>
      </c>
      <c r="G89" s="1225"/>
      <c r="H89" s="1225"/>
      <c r="I89" s="1225"/>
      <c r="J89" s="2292" t="s">
        <v>599</v>
      </c>
      <c r="K89" s="2292"/>
      <c r="L89" s="2292"/>
      <c r="M89" s="2292"/>
      <c r="N89" s="1225"/>
      <c r="O89" s="1444"/>
    </row>
    <row r="90" spans="2:15">
      <c r="B90" s="1443"/>
      <c r="C90" s="1225"/>
      <c r="D90" s="1225"/>
      <c r="E90" s="1225"/>
      <c r="F90" s="1456" t="s">
        <v>600</v>
      </c>
      <c r="G90" s="1225"/>
      <c r="H90" s="1225"/>
      <c r="I90" s="1470"/>
      <c r="J90" s="2292" t="s">
        <v>601</v>
      </c>
      <c r="K90" s="2292"/>
      <c r="L90" s="2292"/>
      <c r="M90" s="2292"/>
      <c r="N90" s="1225"/>
      <c r="O90" s="1444"/>
    </row>
    <row r="91" spans="2:15">
      <c r="B91" s="1443"/>
      <c r="C91" s="1225"/>
      <c r="D91" s="1225"/>
      <c r="E91" s="1225"/>
      <c r="F91" s="1456" t="s">
        <v>602</v>
      </c>
      <c r="G91" s="1225"/>
      <c r="H91" s="1225"/>
      <c r="I91" s="1470"/>
      <c r="J91" s="2292" t="s">
        <v>603</v>
      </c>
      <c r="K91" s="2292"/>
      <c r="L91" s="2292"/>
      <c r="M91" s="2292"/>
      <c r="N91" s="1225"/>
      <c r="O91" s="1444"/>
    </row>
    <row r="92" spans="2:15">
      <c r="B92" s="1443"/>
      <c r="C92" s="1225"/>
      <c r="D92" s="1225"/>
      <c r="E92" s="1225"/>
      <c r="F92" s="1456" t="s">
        <v>604</v>
      </c>
      <c r="G92" s="1225"/>
      <c r="H92" s="1225"/>
      <c r="I92" s="1470"/>
      <c r="J92" s="2292" t="s">
        <v>605</v>
      </c>
      <c r="K92" s="2292"/>
      <c r="L92" s="2292"/>
      <c r="M92" s="2292"/>
      <c r="N92" s="1225"/>
      <c r="O92" s="1444"/>
    </row>
    <row r="93" spans="2:15">
      <c r="B93" s="1443"/>
      <c r="C93" s="1225"/>
      <c r="D93" s="1225"/>
      <c r="E93" s="1479"/>
      <c r="F93" s="1225"/>
      <c r="G93" s="1225"/>
      <c r="H93" s="1471"/>
      <c r="I93" s="1470"/>
      <c r="J93" s="1480"/>
      <c r="K93" s="1480"/>
      <c r="L93" s="1480"/>
      <c r="M93" s="1480"/>
      <c r="N93" s="1225"/>
      <c r="O93" s="1444"/>
    </row>
    <row r="94" spans="2:15">
      <c r="B94" s="1443"/>
      <c r="C94" s="260">
        <v>10</v>
      </c>
      <c r="D94" s="1447" t="s">
        <v>694</v>
      </c>
      <c r="E94" s="1447"/>
      <c r="F94" s="1448"/>
      <c r="G94" s="1449"/>
      <c r="H94" s="1449"/>
      <c r="I94" s="1449"/>
      <c r="J94" s="1449"/>
      <c r="K94" s="1449"/>
      <c r="L94" s="1449"/>
      <c r="M94" s="1450"/>
      <c r="N94" s="1439">
        <v>0</v>
      </c>
      <c r="O94" s="1444"/>
    </row>
    <row r="95" spans="2:15" ht="3.75" customHeight="1">
      <c r="B95" s="1443"/>
      <c r="C95" s="1225"/>
      <c r="D95" s="1225"/>
      <c r="E95" s="1225"/>
      <c r="F95" s="1225"/>
      <c r="G95" s="1225"/>
      <c r="H95" s="1225"/>
      <c r="I95" s="1225"/>
      <c r="J95" s="1225"/>
      <c r="K95" s="1225"/>
      <c r="L95" s="1225"/>
      <c r="M95" s="1225"/>
      <c r="N95" s="1225"/>
      <c r="O95" s="1444"/>
    </row>
    <row r="96" spans="2:15" ht="30" customHeight="1">
      <c r="B96" s="1443"/>
      <c r="C96" s="1225"/>
      <c r="D96" s="2287" t="s">
        <v>695</v>
      </c>
      <c r="E96" s="2287"/>
      <c r="F96" s="2287"/>
      <c r="G96" s="2287"/>
      <c r="H96" s="2287"/>
      <c r="I96" s="2287"/>
      <c r="J96" s="2287"/>
      <c r="K96" s="2287"/>
      <c r="L96" s="2287"/>
      <c r="M96" s="2287"/>
      <c r="N96" s="1463"/>
      <c r="O96" s="1444"/>
    </row>
    <row r="97" spans="2:15" ht="7.5" customHeight="1">
      <c r="B97" s="1443"/>
      <c r="C97" s="1225"/>
      <c r="D97" s="1226"/>
      <c r="E97" s="1225"/>
      <c r="F97" s="1225"/>
      <c r="G97" s="1225"/>
      <c r="H97" s="1225"/>
      <c r="I97" s="1225"/>
      <c r="J97" s="1225"/>
      <c r="K97" s="1225"/>
      <c r="L97" s="1225"/>
      <c r="M97" s="1225"/>
      <c r="N97" s="1225"/>
      <c r="O97" s="1444"/>
    </row>
    <row r="98" spans="2:15">
      <c r="B98" s="1443"/>
      <c r="C98" s="1225"/>
      <c r="D98" s="1225"/>
      <c r="E98" s="1225"/>
      <c r="F98" s="2293"/>
      <c r="G98" s="2293"/>
      <c r="H98" s="2293"/>
      <c r="I98" s="2293"/>
      <c r="J98" s="2293"/>
      <c r="K98" s="2293"/>
      <c r="L98" s="2293"/>
      <c r="M98" s="2293"/>
      <c r="N98" s="1451"/>
      <c r="O98" s="1444"/>
    </row>
    <row r="99" spans="2:15">
      <c r="B99" s="1443"/>
      <c r="C99" s="1225"/>
      <c r="D99" s="1225"/>
      <c r="E99" s="1225"/>
      <c r="F99" s="1225"/>
      <c r="G99" s="1225"/>
      <c r="H99" s="1225"/>
      <c r="I99" s="1225"/>
      <c r="J99" s="1225"/>
      <c r="K99" s="1225"/>
      <c r="L99" s="1225"/>
      <c r="M99" s="1225"/>
      <c r="N99" s="1225"/>
      <c r="O99" s="1444"/>
    </row>
    <row r="100" spans="2:15">
      <c r="B100" s="1443"/>
      <c r="C100" s="260">
        <v>11</v>
      </c>
      <c r="D100" s="1447" t="s">
        <v>696</v>
      </c>
      <c r="E100" s="1447"/>
      <c r="F100" s="1448"/>
      <c r="G100" s="1449"/>
      <c r="H100" s="1449"/>
      <c r="I100" s="1449"/>
      <c r="J100" s="1449"/>
      <c r="K100" s="1449"/>
      <c r="L100" s="1449"/>
      <c r="M100" s="1450"/>
      <c r="N100" s="1439">
        <v>0</v>
      </c>
      <c r="O100" s="1444"/>
    </row>
    <row r="101" spans="2:15" ht="3.75" customHeight="1">
      <c r="B101" s="1443"/>
      <c r="C101" s="1225"/>
      <c r="D101" s="708"/>
      <c r="E101" s="708"/>
      <c r="F101" s="1226"/>
      <c r="G101" s="708"/>
      <c r="H101" s="708"/>
      <c r="I101" s="708"/>
      <c r="J101" s="708"/>
      <c r="K101" s="708"/>
      <c r="L101" s="708"/>
      <c r="M101" s="1457"/>
      <c r="N101" s="708"/>
      <c r="O101" s="1444"/>
    </row>
    <row r="102" spans="2:15" ht="30" customHeight="1">
      <c r="B102" s="1443"/>
      <c r="C102" s="1225"/>
      <c r="D102" s="2287" t="s">
        <v>606</v>
      </c>
      <c r="E102" s="2287"/>
      <c r="F102" s="2287"/>
      <c r="G102" s="2287"/>
      <c r="H102" s="2287"/>
      <c r="I102" s="2287"/>
      <c r="J102" s="2287"/>
      <c r="K102" s="2287"/>
      <c r="L102" s="2287"/>
      <c r="M102" s="2287"/>
      <c r="N102" s="1463"/>
      <c r="O102" s="1444"/>
    </row>
    <row r="103" spans="2:15" ht="7.5" customHeight="1">
      <c r="B103" s="1443"/>
      <c r="C103" s="1225"/>
      <c r="D103" s="1463"/>
      <c r="E103" s="1463"/>
      <c r="F103" s="1463"/>
      <c r="G103" s="1463"/>
      <c r="H103" s="1463"/>
      <c r="I103" s="1463"/>
      <c r="J103" s="1463"/>
      <c r="K103" s="1463"/>
      <c r="L103" s="1463"/>
      <c r="M103" s="1463"/>
      <c r="N103" s="1463"/>
      <c r="O103" s="1444"/>
    </row>
    <row r="104" spans="2:15">
      <c r="B104" s="1443"/>
      <c r="C104" s="1225"/>
      <c r="D104" s="1463"/>
      <c r="E104" s="1463"/>
      <c r="F104" s="1140" t="s">
        <v>607</v>
      </c>
      <c r="G104" s="1463"/>
      <c r="H104" s="2295"/>
      <c r="I104" s="2295"/>
      <c r="J104" s="2295"/>
      <c r="K104" s="1465"/>
      <c r="L104" s="1465"/>
      <c r="M104" s="1463"/>
      <c r="N104" s="1463"/>
      <c r="O104" s="1444"/>
    </row>
    <row r="105" spans="2:15">
      <c r="B105" s="1443"/>
      <c r="C105" s="1225"/>
      <c r="D105" s="1479"/>
      <c r="E105" s="1479" t="s">
        <v>608</v>
      </c>
      <c r="F105" s="1225"/>
      <c r="G105" s="1225"/>
      <c r="H105" s="1225"/>
      <c r="I105" s="1225"/>
      <c r="J105" s="1225"/>
      <c r="K105" s="708"/>
      <c r="L105" s="1481"/>
      <c r="M105" s="1457"/>
      <c r="N105" s="708"/>
      <c r="O105" s="1444"/>
    </row>
    <row r="106" spans="2:15">
      <c r="B106" s="1443"/>
      <c r="C106" s="1225"/>
      <c r="D106" s="708"/>
      <c r="E106" s="708"/>
      <c r="F106" s="1465"/>
      <c r="G106" s="1465"/>
      <c r="H106" s="1465"/>
      <c r="I106" s="1465"/>
      <c r="J106" s="1465"/>
      <c r="K106" s="708"/>
      <c r="L106" s="1481"/>
      <c r="M106" s="1457"/>
      <c r="N106" s="708"/>
      <c r="O106" s="1444"/>
    </row>
    <row r="107" spans="2:15">
      <c r="B107" s="1443"/>
      <c r="C107" s="260">
        <v>12</v>
      </c>
      <c r="D107" s="1447" t="s">
        <v>716</v>
      </c>
      <c r="E107" s="1447"/>
      <c r="F107" s="1448"/>
      <c r="G107" s="1449"/>
      <c r="H107" s="1449"/>
      <c r="I107" s="1449"/>
      <c r="J107" s="1449"/>
      <c r="K107" s="1449"/>
      <c r="L107" s="1449"/>
      <c r="M107" s="1450"/>
      <c r="N107" s="1439">
        <v>0</v>
      </c>
      <c r="O107" s="1444"/>
    </row>
    <row r="108" spans="2:15" ht="3.75" customHeight="1">
      <c r="B108" s="1443"/>
      <c r="C108" s="1225"/>
      <c r="D108" s="708"/>
      <c r="E108" s="708"/>
      <c r="F108" s="1226"/>
      <c r="G108" s="708"/>
      <c r="H108" s="708"/>
      <c r="I108" s="708"/>
      <c r="J108" s="708"/>
      <c r="K108" s="708"/>
      <c r="L108" s="708"/>
      <c r="M108" s="1457"/>
      <c r="N108" s="708"/>
      <c r="O108" s="1444"/>
    </row>
    <row r="109" spans="2:15" ht="30" customHeight="1">
      <c r="B109" s="1443"/>
      <c r="C109" s="1225"/>
      <c r="D109" s="2287" t="s">
        <v>609</v>
      </c>
      <c r="E109" s="2287"/>
      <c r="F109" s="2287"/>
      <c r="G109" s="2287"/>
      <c r="H109" s="2287"/>
      <c r="I109" s="2287"/>
      <c r="J109" s="2287"/>
      <c r="K109" s="2287"/>
      <c r="L109" s="2287"/>
      <c r="M109" s="2287"/>
      <c r="N109" s="1463"/>
      <c r="O109" s="1444"/>
    </row>
    <row r="110" spans="2:15" ht="7.5" customHeight="1">
      <c r="B110" s="1443"/>
      <c r="C110" s="1225"/>
      <c r="D110" s="1463"/>
      <c r="E110" s="1463"/>
      <c r="F110" s="1463"/>
      <c r="G110" s="1463"/>
      <c r="H110" s="1463"/>
      <c r="I110" s="1463"/>
      <c r="J110" s="1463"/>
      <c r="K110" s="1463"/>
      <c r="L110" s="1463"/>
      <c r="M110" s="1463"/>
      <c r="N110" s="1463"/>
      <c r="O110" s="1444"/>
    </row>
    <row r="111" spans="2:15">
      <c r="B111" s="1443"/>
      <c r="C111" s="1225"/>
      <c r="D111" s="1463"/>
      <c r="E111" s="1463"/>
      <c r="F111" s="1140" t="s">
        <v>610</v>
      </c>
      <c r="G111" s="1463"/>
      <c r="H111" s="2295"/>
      <c r="I111" s="2295"/>
      <c r="J111" s="2295"/>
      <c r="K111" s="2295"/>
      <c r="L111" s="2295"/>
      <c r="M111" s="2295"/>
      <c r="N111" s="1463"/>
      <c r="O111" s="1444"/>
    </row>
    <row r="112" spans="2:15">
      <c r="B112" s="1443"/>
      <c r="C112" s="1225"/>
      <c r="D112" s="708"/>
      <c r="E112" s="708"/>
      <c r="F112" s="1465"/>
      <c r="G112" s="1465"/>
      <c r="H112" s="1465"/>
      <c r="I112" s="1465"/>
      <c r="J112" s="1465"/>
      <c r="K112" s="708"/>
      <c r="L112" s="1481"/>
      <c r="M112" s="1457"/>
      <c r="N112" s="708"/>
      <c r="O112" s="1444"/>
    </row>
    <row r="113" spans="2:15">
      <c r="B113" s="1443"/>
      <c r="C113" s="260">
        <v>13</v>
      </c>
      <c r="D113" s="1447" t="s">
        <v>697</v>
      </c>
      <c r="E113" s="1447"/>
      <c r="F113" s="1448"/>
      <c r="G113" s="1449"/>
      <c r="H113" s="1449"/>
      <c r="I113" s="1449"/>
      <c r="J113" s="1449"/>
      <c r="K113" s="1449"/>
      <c r="L113" s="1449"/>
      <c r="M113" s="1450"/>
      <c r="N113" s="1439">
        <v>0</v>
      </c>
      <c r="O113" s="1444"/>
    </row>
    <row r="114" spans="2:15" ht="3.75" customHeight="1">
      <c r="B114" s="1443"/>
      <c r="C114" s="1225"/>
      <c r="D114" s="708"/>
      <c r="E114" s="708"/>
      <c r="F114" s="1226"/>
      <c r="G114" s="708"/>
      <c r="H114" s="708"/>
      <c r="I114" s="708"/>
      <c r="J114" s="708"/>
      <c r="K114" s="708"/>
      <c r="L114" s="708"/>
      <c r="M114" s="1457"/>
      <c r="N114" s="708"/>
      <c r="O114" s="1444"/>
    </row>
    <row r="115" spans="2:15" ht="29.25" customHeight="1">
      <c r="B115" s="1443"/>
      <c r="C115" s="1225"/>
      <c r="D115" s="2287" t="s">
        <v>698</v>
      </c>
      <c r="E115" s="2287"/>
      <c r="F115" s="2287"/>
      <c r="G115" s="2287"/>
      <c r="H115" s="2287"/>
      <c r="I115" s="2287"/>
      <c r="J115" s="2287"/>
      <c r="K115" s="2287"/>
      <c r="L115" s="2287"/>
      <c r="M115" s="2287"/>
      <c r="N115" s="1463"/>
      <c r="O115" s="1444"/>
    </row>
    <row r="116" spans="2:15" ht="7.5" customHeight="1">
      <c r="B116" s="1443"/>
      <c r="C116" s="1225"/>
      <c r="D116" s="1463"/>
      <c r="E116" s="1463"/>
      <c r="F116" s="1463"/>
      <c r="G116" s="1463"/>
      <c r="H116" s="1463"/>
      <c r="I116" s="1463"/>
      <c r="J116" s="1463"/>
      <c r="K116" s="1463"/>
      <c r="L116" s="1463"/>
      <c r="M116" s="1463"/>
      <c r="N116" s="1463"/>
      <c r="O116" s="1444"/>
    </row>
    <row r="117" spans="2:15">
      <c r="B117" s="1443"/>
      <c r="C117" s="1225"/>
      <c r="D117" s="1225"/>
      <c r="E117" s="1225"/>
      <c r="F117" s="1456" t="s">
        <v>611</v>
      </c>
      <c r="G117" s="1225"/>
      <c r="H117" s="2295" t="s">
        <v>612</v>
      </c>
      <c r="I117" s="2295"/>
      <c r="J117" s="2295"/>
      <c r="K117" s="2295"/>
      <c r="L117" s="2295"/>
      <c r="M117" s="2295"/>
      <c r="N117" s="1225"/>
      <c r="O117" s="1444"/>
    </row>
    <row r="118" spans="2:15" ht="15" customHeight="1">
      <c r="B118" s="1443"/>
      <c r="C118" s="1456"/>
      <c r="D118" s="1463"/>
      <c r="E118" s="1463"/>
      <c r="F118" s="1463"/>
      <c r="G118" s="1463"/>
      <c r="H118" s="1463"/>
      <c r="I118" s="1463"/>
      <c r="J118" s="1463"/>
      <c r="K118" s="1463"/>
      <c r="L118" s="1463"/>
      <c r="M118" s="1463"/>
      <c r="N118" s="1463"/>
      <c r="O118" s="1444"/>
    </row>
    <row r="119" spans="2:15">
      <c r="B119" s="1443"/>
      <c r="C119" s="260">
        <v>14</v>
      </c>
      <c r="D119" s="1447" t="s">
        <v>699</v>
      </c>
      <c r="E119" s="1447"/>
      <c r="F119" s="1448"/>
      <c r="G119" s="1449"/>
      <c r="H119" s="1449"/>
      <c r="I119" s="1449"/>
      <c r="J119" s="1449"/>
      <c r="K119" s="1449"/>
      <c r="L119" s="1449"/>
      <c r="M119" s="1450"/>
      <c r="N119" s="1439">
        <v>0</v>
      </c>
      <c r="O119" s="1444"/>
    </row>
    <row r="120" spans="2:15" ht="3.75" customHeight="1">
      <c r="B120" s="1443"/>
      <c r="C120" s="1225"/>
      <c r="D120" s="708"/>
      <c r="E120" s="708"/>
      <c r="F120" s="1226"/>
      <c r="G120" s="708"/>
      <c r="H120" s="708"/>
      <c r="I120" s="708"/>
      <c r="J120" s="708"/>
      <c r="K120" s="708"/>
      <c r="L120" s="708"/>
      <c r="M120" s="1457"/>
      <c r="N120" s="708"/>
      <c r="O120" s="1444"/>
    </row>
    <row r="121" spans="2:15" ht="30" customHeight="1">
      <c r="B121" s="1443"/>
      <c r="C121" s="1225"/>
      <c r="D121" s="2287" t="s">
        <v>700</v>
      </c>
      <c r="E121" s="2287"/>
      <c r="F121" s="2287"/>
      <c r="G121" s="2287"/>
      <c r="H121" s="2287"/>
      <c r="I121" s="2287"/>
      <c r="J121" s="2287"/>
      <c r="K121" s="2287"/>
      <c r="L121" s="2287"/>
      <c r="M121" s="2287"/>
      <c r="N121" s="1463"/>
      <c r="O121" s="1444"/>
    </row>
    <row r="122" spans="2:15" ht="7.5" customHeight="1">
      <c r="B122" s="1443"/>
      <c r="C122" s="1225"/>
      <c r="D122" s="1463"/>
      <c r="E122" s="1463"/>
      <c r="F122" s="1463"/>
      <c r="G122" s="1463"/>
      <c r="H122" s="1463"/>
      <c r="I122" s="1463"/>
      <c r="J122" s="1463"/>
      <c r="K122" s="1463"/>
      <c r="L122" s="1463"/>
      <c r="M122" s="1463"/>
      <c r="N122" s="1463"/>
      <c r="O122" s="1444"/>
    </row>
    <row r="123" spans="2:15">
      <c r="B123" s="1443"/>
      <c r="C123" s="1225"/>
      <c r="D123" s="1225"/>
      <c r="E123" s="1225"/>
      <c r="F123" s="1456" t="s">
        <v>611</v>
      </c>
      <c r="G123" s="1225"/>
      <c r="H123" s="2295" t="s">
        <v>612</v>
      </c>
      <c r="I123" s="2295"/>
      <c r="J123" s="2295"/>
      <c r="K123" s="2295"/>
      <c r="L123" s="2295"/>
      <c r="M123" s="2295"/>
      <c r="N123" s="1225"/>
      <c r="O123" s="1444"/>
    </row>
    <row r="124" spans="2:15">
      <c r="B124" s="1443"/>
      <c r="C124" s="1456"/>
      <c r="D124" s="1456"/>
      <c r="E124" s="1456"/>
      <c r="F124" s="1456"/>
      <c r="G124" s="1456"/>
      <c r="H124" s="1465"/>
      <c r="I124" s="1465"/>
      <c r="J124" s="1465"/>
      <c r="K124" s="1465"/>
      <c r="L124" s="1465"/>
      <c r="M124" s="1465"/>
      <c r="N124" s="1456"/>
      <c r="O124" s="1444"/>
    </row>
    <row r="125" spans="2:15">
      <c r="B125" s="1443"/>
      <c r="C125" s="260">
        <v>15</v>
      </c>
      <c r="D125" s="1447" t="s">
        <v>701</v>
      </c>
      <c r="E125" s="1447"/>
      <c r="F125" s="1448"/>
      <c r="G125" s="1449"/>
      <c r="H125" s="1449"/>
      <c r="I125" s="1449"/>
      <c r="J125" s="1449"/>
      <c r="K125" s="1449"/>
      <c r="L125" s="1449"/>
      <c r="M125" s="1450"/>
      <c r="N125" s="1439">
        <v>0</v>
      </c>
      <c r="O125" s="1444"/>
    </row>
    <row r="126" spans="2:15" ht="3.75" customHeight="1">
      <c r="B126" s="1443"/>
      <c r="C126" s="1225"/>
      <c r="D126" s="708"/>
      <c r="E126" s="708"/>
      <c r="F126" s="1226"/>
      <c r="G126" s="708"/>
      <c r="H126" s="708"/>
      <c r="I126" s="708"/>
      <c r="J126" s="708"/>
      <c r="K126" s="708"/>
      <c r="L126" s="708"/>
      <c r="M126" s="1457"/>
      <c r="N126" s="708"/>
      <c r="O126" s="1444"/>
    </row>
    <row r="127" spans="2:15" ht="30" customHeight="1">
      <c r="B127" s="1443"/>
      <c r="C127" s="1225"/>
      <c r="D127" s="2287" t="s">
        <v>702</v>
      </c>
      <c r="E127" s="2287"/>
      <c r="F127" s="2287"/>
      <c r="G127" s="2287"/>
      <c r="H127" s="2287"/>
      <c r="I127" s="2287"/>
      <c r="J127" s="2287"/>
      <c r="K127" s="2287"/>
      <c r="L127" s="2287"/>
      <c r="M127" s="2287"/>
      <c r="N127" s="1463"/>
      <c r="O127" s="1444"/>
    </row>
    <row r="128" spans="2:15" ht="7.5" customHeight="1">
      <c r="B128" s="1443"/>
      <c r="C128" s="1225"/>
      <c r="D128" s="1463"/>
      <c r="E128" s="1463"/>
      <c r="F128" s="1463"/>
      <c r="G128" s="1463"/>
      <c r="H128" s="1463"/>
      <c r="I128" s="1463"/>
      <c r="J128" s="1463"/>
      <c r="K128" s="1463"/>
      <c r="L128" s="1463"/>
      <c r="M128" s="1463"/>
      <c r="N128" s="1463"/>
      <c r="O128" s="1444"/>
    </row>
    <row r="129" spans="2:16">
      <c r="B129" s="1443"/>
      <c r="C129" s="1225"/>
      <c r="D129" s="1225"/>
      <c r="E129" s="1225"/>
      <c r="F129" s="1456" t="s">
        <v>611</v>
      </c>
      <c r="G129" s="1225"/>
      <c r="H129" s="2295"/>
      <c r="I129" s="2295"/>
      <c r="J129" s="2295"/>
      <c r="K129" s="2295"/>
      <c r="L129" s="2295"/>
      <c r="M129" s="2295"/>
      <c r="N129" s="1225"/>
      <c r="O129" s="1444"/>
    </row>
    <row r="130" spans="2:16" ht="15" thickBot="1">
      <c r="B130" s="1473"/>
      <c r="C130" s="1474"/>
      <c r="D130" s="1482"/>
      <c r="E130" s="1482"/>
      <c r="F130" s="1482"/>
      <c r="G130" s="1482"/>
      <c r="H130" s="1482"/>
      <c r="I130" s="1482"/>
      <c r="J130" s="1482"/>
      <c r="K130" s="1482"/>
      <c r="L130" s="1482"/>
      <c r="M130" s="1482"/>
      <c r="N130" s="1483"/>
      <c r="O130" s="1478"/>
    </row>
    <row r="131" spans="2:16">
      <c r="B131" s="1440"/>
      <c r="C131" s="1441"/>
      <c r="D131" s="1441"/>
      <c r="E131" s="1441"/>
      <c r="F131" s="1441"/>
      <c r="G131" s="1441"/>
      <c r="H131" s="1441"/>
      <c r="I131" s="1441"/>
      <c r="J131" s="1441"/>
      <c r="K131" s="1441"/>
      <c r="L131" s="1441"/>
      <c r="M131" s="1441"/>
      <c r="N131" s="1441"/>
      <c r="O131" s="1442"/>
    </row>
    <row r="132" spans="2:16" ht="18.5">
      <c r="B132" s="1443"/>
      <c r="C132" s="1900" t="s">
        <v>1092</v>
      </c>
      <c r="D132" s="1900"/>
      <c r="E132" s="1900"/>
      <c r="F132" s="1900"/>
      <c r="G132" s="1900"/>
      <c r="H132" s="1900"/>
      <c r="I132" s="1900"/>
      <c r="J132" s="1900"/>
      <c r="K132" s="1900"/>
      <c r="L132" s="1900"/>
      <c r="M132" s="1900"/>
      <c r="N132" s="1900"/>
      <c r="O132" s="1444"/>
    </row>
    <row r="133" spans="2:16">
      <c r="B133" s="1443"/>
      <c r="C133" s="1170"/>
      <c r="D133" s="1170"/>
      <c r="E133" s="1170"/>
      <c r="F133" s="1170"/>
      <c r="G133" s="1170"/>
      <c r="H133" s="1170"/>
      <c r="I133" s="1170"/>
      <c r="J133" s="1170"/>
      <c r="K133" s="1170"/>
      <c r="L133" s="1170"/>
      <c r="M133" s="1170"/>
      <c r="N133" s="1170"/>
      <c r="O133" s="1444"/>
    </row>
    <row r="134" spans="2:16">
      <c r="B134" s="1443"/>
      <c r="C134" s="831"/>
      <c r="D134" s="1329" t="s">
        <v>347</v>
      </c>
      <c r="E134" s="1140"/>
      <c r="F134" s="1140"/>
      <c r="G134" s="1139" t="str">
        <f>IF('1A'!G123="","Enter Project Name on Form 1A",'1A'!G123)</f>
        <v>Enter Project Name on Form 1A</v>
      </c>
      <c r="H134" s="1139"/>
      <c r="I134" s="1139"/>
      <c r="J134" s="1139"/>
      <c r="K134" s="1139"/>
      <c r="L134" s="1139"/>
      <c r="M134" s="1139"/>
      <c r="N134" s="1170"/>
      <c r="O134" s="1444"/>
    </row>
    <row r="135" spans="2:16" ht="30" customHeight="1">
      <c r="B135" s="1443"/>
      <c r="C135" s="1225"/>
      <c r="D135" s="1225"/>
      <c r="E135" s="1225"/>
      <c r="F135" s="1225"/>
      <c r="G135" s="831"/>
      <c r="H135" s="1225"/>
      <c r="I135" s="1225"/>
      <c r="J135" s="1225"/>
      <c r="K135" s="1225"/>
      <c r="L135" s="1225"/>
      <c r="M135" s="1445"/>
      <c r="N135" s="1446" t="s">
        <v>570</v>
      </c>
      <c r="O135" s="1444"/>
      <c r="P135" s="403"/>
    </row>
    <row r="136" spans="2:16">
      <c r="B136" s="1443"/>
      <c r="C136" s="260">
        <v>16</v>
      </c>
      <c r="D136" s="1447" t="s">
        <v>703</v>
      </c>
      <c r="E136" s="1447"/>
      <c r="F136" s="1448"/>
      <c r="G136" s="1449"/>
      <c r="H136" s="1449"/>
      <c r="I136" s="1449"/>
      <c r="J136" s="1449"/>
      <c r="K136" s="1449"/>
      <c r="L136" s="1449"/>
      <c r="M136" s="1450"/>
      <c r="N136" s="1439">
        <v>0</v>
      </c>
      <c r="O136" s="1444"/>
    </row>
    <row r="137" spans="2:16" ht="3.75" customHeight="1">
      <c r="B137" s="1443"/>
      <c r="C137" s="1225"/>
      <c r="D137" s="708"/>
      <c r="E137" s="708"/>
      <c r="F137" s="1226"/>
      <c r="G137" s="708"/>
      <c r="H137" s="708"/>
      <c r="I137" s="708"/>
      <c r="J137" s="708"/>
      <c r="K137" s="708"/>
      <c r="L137" s="708"/>
      <c r="M137" s="1457"/>
      <c r="N137" s="708"/>
      <c r="O137" s="1444"/>
    </row>
    <row r="138" spans="2:16" ht="30" customHeight="1">
      <c r="B138" s="1443"/>
      <c r="C138" s="1225"/>
      <c r="D138" s="2287" t="s">
        <v>704</v>
      </c>
      <c r="E138" s="2287"/>
      <c r="F138" s="2287"/>
      <c r="G138" s="2287"/>
      <c r="H138" s="2287"/>
      <c r="I138" s="2287"/>
      <c r="J138" s="2287"/>
      <c r="K138" s="2287"/>
      <c r="L138" s="2287"/>
      <c r="M138" s="2287"/>
      <c r="N138" s="1463"/>
      <c r="O138" s="1444"/>
    </row>
    <row r="139" spans="2:16" ht="7.5" customHeight="1">
      <c r="B139" s="1443"/>
      <c r="C139" s="1225"/>
      <c r="D139" s="1463"/>
      <c r="E139" s="1463"/>
      <c r="F139" s="1463"/>
      <c r="G139" s="1463"/>
      <c r="H139" s="1463"/>
      <c r="I139" s="1463"/>
      <c r="J139" s="1463"/>
      <c r="K139" s="1463"/>
      <c r="L139" s="1463"/>
      <c r="M139" s="1463"/>
      <c r="N139" s="1463"/>
      <c r="O139" s="1444"/>
    </row>
    <row r="140" spans="2:16">
      <c r="B140" s="1443"/>
      <c r="C140" s="1225"/>
      <c r="D140" s="1225"/>
      <c r="E140" s="1225"/>
      <c r="F140" s="1456" t="s">
        <v>611</v>
      </c>
      <c r="G140" s="1225"/>
      <c r="H140" s="2295"/>
      <c r="I140" s="2295"/>
      <c r="J140" s="2295"/>
      <c r="K140" s="2295"/>
      <c r="L140" s="2295"/>
      <c r="M140" s="2295"/>
      <c r="N140" s="1225"/>
      <c r="O140" s="1444"/>
    </row>
    <row r="141" spans="2:16">
      <c r="B141" s="1443"/>
      <c r="C141" s="1225"/>
      <c r="D141" s="1225"/>
      <c r="E141" s="1225"/>
      <c r="F141" s="1225"/>
      <c r="G141" s="1225"/>
      <c r="H141" s="1465"/>
      <c r="I141" s="1465"/>
      <c r="J141" s="1465"/>
      <c r="K141" s="1465"/>
      <c r="L141" s="1465"/>
      <c r="M141" s="1465"/>
      <c r="N141" s="1225"/>
      <c r="O141" s="1444"/>
    </row>
    <row r="142" spans="2:16">
      <c r="B142" s="1443"/>
      <c r="C142" s="260">
        <v>17</v>
      </c>
      <c r="D142" s="1447" t="s">
        <v>705</v>
      </c>
      <c r="E142" s="1447"/>
      <c r="F142" s="1448"/>
      <c r="G142" s="1449"/>
      <c r="H142" s="1449"/>
      <c r="I142" s="1449"/>
      <c r="J142" s="1449"/>
      <c r="K142" s="1449"/>
      <c r="L142" s="1449"/>
      <c r="M142" s="1450"/>
      <c r="N142" s="1439">
        <v>0</v>
      </c>
      <c r="O142" s="1444"/>
    </row>
    <row r="143" spans="2:16" ht="3.75" customHeight="1">
      <c r="B143" s="1443"/>
      <c r="C143" s="1225"/>
      <c r="D143" s="708"/>
      <c r="E143" s="708"/>
      <c r="F143" s="1226"/>
      <c r="G143" s="708"/>
      <c r="H143" s="708"/>
      <c r="I143" s="708"/>
      <c r="J143" s="708"/>
      <c r="K143" s="708"/>
      <c r="L143" s="708"/>
      <c r="M143" s="1457"/>
      <c r="N143" s="708"/>
      <c r="O143" s="1444"/>
    </row>
    <row r="144" spans="2:16">
      <c r="B144" s="1443"/>
      <c r="C144" s="1225"/>
      <c r="D144" s="2287" t="s">
        <v>613</v>
      </c>
      <c r="E144" s="2287"/>
      <c r="F144" s="2287"/>
      <c r="G144" s="2287"/>
      <c r="H144" s="2287"/>
      <c r="I144" s="2287"/>
      <c r="J144" s="2287"/>
      <c r="K144" s="2287"/>
      <c r="L144" s="2287"/>
      <c r="M144" s="2287"/>
      <c r="N144" s="1226"/>
      <c r="O144" s="1444"/>
    </row>
    <row r="145" spans="2:15" ht="7.5" customHeight="1">
      <c r="B145" s="1443"/>
      <c r="C145" s="1225"/>
      <c r="D145" s="1463"/>
      <c r="E145" s="1463"/>
      <c r="F145" s="1463"/>
      <c r="G145" s="1463"/>
      <c r="H145" s="1463"/>
      <c r="I145" s="1463"/>
      <c r="J145" s="1463"/>
      <c r="K145" s="1463"/>
      <c r="L145" s="1463"/>
      <c r="M145" s="1463"/>
      <c r="N145" s="1463"/>
      <c r="O145" s="1444"/>
    </row>
    <row r="146" spans="2:15">
      <c r="B146" s="1443"/>
      <c r="C146" s="1225"/>
      <c r="D146" s="1463"/>
      <c r="E146" s="1463"/>
      <c r="F146" s="1140" t="s">
        <v>614</v>
      </c>
      <c r="G146" s="1463"/>
      <c r="H146" s="2288" t="s">
        <v>615</v>
      </c>
      <c r="I146" s="2288"/>
      <c r="J146" s="2288"/>
      <c r="K146" s="1463"/>
      <c r="L146" s="2288" t="s">
        <v>616</v>
      </c>
      <c r="M146" s="2288"/>
      <c r="N146" s="1463"/>
      <c r="O146" s="1444"/>
    </row>
    <row r="147" spans="2:15">
      <c r="B147" s="1443"/>
      <c r="C147" s="1225"/>
      <c r="D147" s="1225"/>
      <c r="E147" s="1225"/>
      <c r="F147" s="1225"/>
      <c r="G147" s="1225"/>
      <c r="H147" s="1465"/>
      <c r="I147" s="1465"/>
      <c r="J147" s="1465"/>
      <c r="K147" s="1465"/>
      <c r="L147" s="1465"/>
      <c r="M147" s="1465"/>
      <c r="N147" s="1225"/>
      <c r="O147" s="1444"/>
    </row>
    <row r="148" spans="2:15">
      <c r="B148" s="1443"/>
      <c r="C148" s="260">
        <v>18</v>
      </c>
      <c r="D148" s="1447" t="s">
        <v>706</v>
      </c>
      <c r="E148" s="1447"/>
      <c r="F148" s="1448"/>
      <c r="G148" s="1449"/>
      <c r="H148" s="1449"/>
      <c r="I148" s="1449"/>
      <c r="J148" s="1449"/>
      <c r="K148" s="1449"/>
      <c r="L148" s="1449"/>
      <c r="M148" s="1450"/>
      <c r="N148" s="1439">
        <v>0</v>
      </c>
      <c r="O148" s="1444"/>
    </row>
    <row r="149" spans="2:15" ht="3.75" customHeight="1">
      <c r="B149" s="1443"/>
      <c r="C149" s="1225"/>
      <c r="D149" s="708"/>
      <c r="E149" s="708"/>
      <c r="F149" s="1226"/>
      <c r="G149" s="708"/>
      <c r="H149" s="708"/>
      <c r="I149" s="708"/>
      <c r="J149" s="708"/>
      <c r="K149" s="708"/>
      <c r="L149" s="708"/>
      <c r="M149" s="1457"/>
      <c r="N149" s="708"/>
      <c r="O149" s="1444"/>
    </row>
    <row r="150" spans="2:15" ht="30" customHeight="1">
      <c r="B150" s="1443"/>
      <c r="C150" s="1225"/>
      <c r="D150" s="2287" t="s">
        <v>617</v>
      </c>
      <c r="E150" s="2287"/>
      <c r="F150" s="2287"/>
      <c r="G150" s="2287"/>
      <c r="H150" s="2287"/>
      <c r="I150" s="2287"/>
      <c r="J150" s="2287"/>
      <c r="K150" s="2287"/>
      <c r="L150" s="2287"/>
      <c r="M150" s="2287"/>
      <c r="N150" s="1463"/>
      <c r="O150" s="1444"/>
    </row>
    <row r="151" spans="2:15" ht="7.5" customHeight="1">
      <c r="B151" s="1443"/>
      <c r="C151" s="1225"/>
      <c r="D151" s="1463"/>
      <c r="E151" s="1463"/>
      <c r="F151" s="1463"/>
      <c r="G151" s="1463"/>
      <c r="H151" s="1463"/>
      <c r="I151" s="1463"/>
      <c r="J151" s="1463"/>
      <c r="K151" s="1463"/>
      <c r="L151" s="1463"/>
      <c r="M151" s="1463"/>
      <c r="N151" s="1463"/>
      <c r="O151" s="1444"/>
    </row>
    <row r="152" spans="2:15">
      <c r="B152" s="1443"/>
      <c r="C152" s="1225"/>
      <c r="D152" s="708"/>
      <c r="E152" s="708"/>
      <c r="F152" s="2295" t="s">
        <v>579</v>
      </c>
      <c r="G152" s="2295"/>
      <c r="H152" s="2295"/>
      <c r="I152" s="2295"/>
      <c r="J152" s="2295"/>
      <c r="K152" s="708"/>
      <c r="L152" s="1481"/>
      <c r="M152" s="1457"/>
      <c r="N152" s="708"/>
      <c r="O152" s="1444"/>
    </row>
    <row r="153" spans="2:15">
      <c r="B153" s="1443"/>
      <c r="C153" s="1225"/>
      <c r="D153" s="708"/>
      <c r="E153" s="708"/>
      <c r="F153" s="1465"/>
      <c r="G153" s="1465"/>
      <c r="H153" s="1465"/>
      <c r="I153" s="1465"/>
      <c r="J153" s="1465"/>
      <c r="K153" s="708"/>
      <c r="L153" s="1481"/>
      <c r="M153" s="1457"/>
      <c r="N153" s="708"/>
      <c r="O153" s="1444"/>
    </row>
    <row r="154" spans="2:15">
      <c r="B154" s="1443"/>
      <c r="C154" s="260">
        <v>19</v>
      </c>
      <c r="D154" s="1447" t="s">
        <v>707</v>
      </c>
      <c r="E154" s="1447"/>
      <c r="F154" s="1448"/>
      <c r="G154" s="1449"/>
      <c r="H154" s="1449"/>
      <c r="I154" s="1449"/>
      <c r="J154" s="1449"/>
      <c r="K154" s="1449"/>
      <c r="L154" s="1449"/>
      <c r="M154" s="1450"/>
      <c r="N154" s="1439">
        <v>0</v>
      </c>
      <c r="O154" s="1444"/>
    </row>
    <row r="155" spans="2:15" ht="7.5" customHeight="1">
      <c r="B155" s="1443"/>
      <c r="C155" s="1225"/>
      <c r="D155" s="708"/>
      <c r="E155" s="708"/>
      <c r="F155" s="1226"/>
      <c r="G155" s="708"/>
      <c r="H155" s="708"/>
      <c r="I155" s="708"/>
      <c r="J155" s="708"/>
      <c r="K155" s="708"/>
      <c r="L155" s="708"/>
      <c r="M155" s="1457"/>
      <c r="N155" s="708"/>
      <c r="O155" s="1444"/>
    </row>
    <row r="156" spans="2:15" ht="30" customHeight="1">
      <c r="B156" s="1443"/>
      <c r="C156" s="1225"/>
      <c r="D156" s="2287" t="s">
        <v>618</v>
      </c>
      <c r="E156" s="2287"/>
      <c r="F156" s="2287"/>
      <c r="G156" s="2287"/>
      <c r="H156" s="2287"/>
      <c r="I156" s="2287"/>
      <c r="J156" s="2287"/>
      <c r="K156" s="2287"/>
      <c r="L156" s="2287"/>
      <c r="M156" s="2287"/>
      <c r="N156" s="1463"/>
      <c r="O156" s="1444"/>
    </row>
    <row r="157" spans="2:15">
      <c r="B157" s="1443"/>
      <c r="C157" s="1225"/>
      <c r="D157" s="1225"/>
      <c r="E157" s="1225"/>
      <c r="F157" s="1225"/>
      <c r="G157" s="1225"/>
      <c r="H157" s="1225"/>
      <c r="I157" s="1225"/>
      <c r="J157" s="1225"/>
      <c r="K157" s="1225"/>
      <c r="L157" s="1225"/>
      <c r="M157" s="1225"/>
      <c r="N157" s="1225"/>
      <c r="O157" s="1444"/>
    </row>
    <row r="158" spans="2:15">
      <c r="B158" s="1443"/>
      <c r="C158" s="260">
        <v>20</v>
      </c>
      <c r="D158" s="1447" t="s">
        <v>708</v>
      </c>
      <c r="E158" s="1447"/>
      <c r="F158" s="1448"/>
      <c r="G158" s="1449"/>
      <c r="H158" s="1449"/>
      <c r="I158" s="1449"/>
      <c r="J158" s="1449"/>
      <c r="K158" s="1449"/>
      <c r="L158" s="1449"/>
      <c r="M158" s="1450"/>
      <c r="N158" s="1439">
        <v>0</v>
      </c>
      <c r="O158" s="1444"/>
    </row>
    <row r="159" spans="2:15" ht="7.5" customHeight="1">
      <c r="B159" s="1443"/>
      <c r="C159" s="1225"/>
      <c r="D159" s="708"/>
      <c r="E159" s="708"/>
      <c r="F159" s="1226"/>
      <c r="G159" s="708"/>
      <c r="H159" s="708"/>
      <c r="I159" s="708"/>
      <c r="J159" s="708"/>
      <c r="K159" s="708"/>
      <c r="L159" s="708"/>
      <c r="M159" s="1457"/>
      <c r="N159" s="708"/>
      <c r="O159" s="1444"/>
    </row>
    <row r="160" spans="2:15" ht="30" customHeight="1">
      <c r="B160" s="1443"/>
      <c r="C160" s="1225"/>
      <c r="D160" s="2287" t="s">
        <v>619</v>
      </c>
      <c r="E160" s="2287"/>
      <c r="F160" s="2287"/>
      <c r="G160" s="2287"/>
      <c r="H160" s="2287"/>
      <c r="I160" s="2287"/>
      <c r="J160" s="2287"/>
      <c r="K160" s="2287"/>
      <c r="L160" s="2287"/>
      <c r="M160" s="2287"/>
      <c r="N160" s="1463"/>
      <c r="O160" s="1444"/>
    </row>
    <row r="161" spans="2:15" ht="15" thickBot="1">
      <c r="B161" s="1443"/>
      <c r="C161" s="1225"/>
      <c r="D161" s="1225"/>
      <c r="E161" s="1225"/>
      <c r="F161" s="1484"/>
      <c r="G161" s="1484"/>
      <c r="H161" s="1225"/>
      <c r="I161" s="1225"/>
      <c r="J161" s="1225"/>
      <c r="K161" s="1225"/>
      <c r="L161" s="1225"/>
      <c r="M161" s="1225"/>
      <c r="N161" s="1225"/>
      <c r="O161" s="1444"/>
    </row>
    <row r="162" spans="2:15" ht="16.5" thickTop="1" thickBot="1">
      <c r="B162" s="1443"/>
      <c r="C162" s="1225"/>
      <c r="D162" s="1485" t="s">
        <v>620</v>
      </c>
      <c r="E162" s="1486"/>
      <c r="F162" s="1487"/>
      <c r="G162" s="1486"/>
      <c r="H162" s="1486"/>
      <c r="I162" s="1486"/>
      <c r="J162" s="1486"/>
      <c r="K162" s="1486"/>
      <c r="L162" s="1486"/>
      <c r="M162" s="1488"/>
      <c r="N162" s="1489">
        <f>N18+N27+N33+N45+N49+N59+N66+N78+N84+N94+N100+N107+N113+N119+N125+N136+N142+N148+N154+N158</f>
        <v>0</v>
      </c>
      <c r="O162" s="1444"/>
    </row>
    <row r="163" spans="2:15" ht="15" thickBot="1">
      <c r="B163" s="1473"/>
      <c r="C163" s="1474"/>
      <c r="D163" s="1474"/>
      <c r="E163" s="1474"/>
      <c r="F163" s="1474"/>
      <c r="G163" s="1474"/>
      <c r="H163" s="1474"/>
      <c r="I163" s="1474"/>
      <c r="J163" s="1474"/>
      <c r="K163" s="1474"/>
      <c r="L163" s="1474"/>
      <c r="M163" s="1474"/>
      <c r="N163" s="1474"/>
      <c r="O163" s="1478"/>
    </row>
  </sheetData>
  <sheetProtection password="9F6B" sheet="1" objects="1" scenarios="1" formatCells="0" formatColumns="0" formatRows="0"/>
  <customSheetViews>
    <customSheetView guid="{1A40067C-0AC1-4C99-AB38-50E48336F373}" showGridLines="0">
      <selection activeCell="R16" sqref="R16"/>
      <rowBreaks count="2" manualBreakCount="2">
        <brk id="72" min="1" max="14" man="1"/>
        <brk id="130" min="1" max="14" man="1"/>
      </rowBreaks>
      <pageMargins left="0.7" right="0.7" top="0.75" bottom="0.75" header="0.3" footer="0.3"/>
      <pageSetup scale="81" fitToHeight="3" orientation="portrait" r:id="rId1"/>
      <headerFooter>
        <oddFooter>&amp;LForm 11A
9% LIHTC Scoring Synopsis&amp;CCFA Forms&amp;REdition: 2015
Version: 1.1</oddFooter>
      </headerFooter>
    </customSheetView>
  </customSheetViews>
  <mergeCells count="52">
    <mergeCell ref="C14:N14"/>
    <mergeCell ref="C132:N132"/>
    <mergeCell ref="F152:J152"/>
    <mergeCell ref="D160:M160"/>
    <mergeCell ref="D156:M156"/>
    <mergeCell ref="F31:G31"/>
    <mergeCell ref="F38:M38"/>
    <mergeCell ref="F41:M41"/>
    <mergeCell ref="F43:M43"/>
    <mergeCell ref="J89:M89"/>
    <mergeCell ref="J54:M54"/>
    <mergeCell ref="J55:M55"/>
    <mergeCell ref="J56:M56"/>
    <mergeCell ref="H104:J104"/>
    <mergeCell ref="H111:M111"/>
    <mergeCell ref="H117:M117"/>
    <mergeCell ref="F98:M98"/>
    <mergeCell ref="F82:G82"/>
    <mergeCell ref="H123:M123"/>
    <mergeCell ref="H129:M129"/>
    <mergeCell ref="H140:M140"/>
    <mergeCell ref="J91:M91"/>
    <mergeCell ref="J92:M92"/>
    <mergeCell ref="J57:M57"/>
    <mergeCell ref="I63:M63"/>
    <mergeCell ref="J70:M70"/>
    <mergeCell ref="J71:M71"/>
    <mergeCell ref="J90:M90"/>
    <mergeCell ref="I21:M21"/>
    <mergeCell ref="I22:M22"/>
    <mergeCell ref="I24:M24"/>
    <mergeCell ref="I25:M25"/>
    <mergeCell ref="D51:M51"/>
    <mergeCell ref="D47:M47"/>
    <mergeCell ref="D35:M35"/>
    <mergeCell ref="D29:M29"/>
    <mergeCell ref="D20:M20"/>
    <mergeCell ref="D150:M150"/>
    <mergeCell ref="D144:M144"/>
    <mergeCell ref="D138:M138"/>
    <mergeCell ref="D127:M127"/>
    <mergeCell ref="D121:M121"/>
    <mergeCell ref="H146:J146"/>
    <mergeCell ref="L146:M146"/>
    <mergeCell ref="D115:M115"/>
    <mergeCell ref="D109:M109"/>
    <mergeCell ref="D102:M102"/>
    <mergeCell ref="D96:M96"/>
    <mergeCell ref="D86:M86"/>
    <mergeCell ref="D80:M80"/>
    <mergeCell ref="D68:M68"/>
    <mergeCell ref="D61:M61"/>
  </mergeCells>
  <dataValidations disablePrompts="1" count="19">
    <dataValidation type="list" allowBlank="1" showInputMessage="1" showErrorMessage="1" sqref="I21:M21">
      <formula1>lower_income</formula1>
    </dataValidation>
    <dataValidation type="list" allowBlank="1" showInputMessage="1" showErrorMessage="1" sqref="I22:M22">
      <formula1>Inc_Lower</formula1>
    </dataValidation>
    <dataValidation type="list" allowBlank="1" showInputMessage="1" showErrorMessage="1" sqref="I24:M24">
      <formula1>higher_income</formula1>
    </dataValidation>
    <dataValidation type="list" allowBlank="1" showInputMessage="1" showErrorMessage="1" sqref="I25:M25">
      <formula1>Inc_Higher</formula1>
    </dataValidation>
    <dataValidation type="list" allowBlank="1" showInputMessage="1" showErrorMessage="1" sqref="F31:G31">
      <formula1>Years</formula1>
    </dataValidation>
    <dataValidation type="list" allowBlank="1" showInputMessage="1" showErrorMessage="1" sqref="F38:M38">
      <formula1>Homeless75</formula1>
    </dataValidation>
    <dataValidation type="list" allowBlank="1" showInputMessage="1" showErrorMessage="1" sqref="F41:M41 F43:M43">
      <formula1>SpecNeeds20</formula1>
    </dataValidation>
    <dataValidation type="list" allowBlank="1" showInputMessage="1" showErrorMessage="1" sqref="J54:M54">
      <formula1>federal_funding_sources</formula1>
    </dataValidation>
    <dataValidation type="list" allowBlank="1" showInputMessage="1" showErrorMessage="1" sqref="I63:M63">
      <formula1>KC_HTF</formula1>
    </dataValidation>
    <dataValidation type="list" allowBlank="1" showInputMessage="1" showErrorMessage="1" sqref="F82:G82">
      <formula1>DevFees</formula1>
    </dataValidation>
    <dataValidation type="list" allowBlank="1" showInputMessage="1" showErrorMessage="1" sqref="F98:M98">
      <formula1>Historic</formula1>
    </dataValidation>
    <dataValidation type="list" allowBlank="1" showInputMessage="1" showErrorMessage="1" sqref="H104:J104">
      <formula1>eligible_tribes</formula1>
    </dataValidation>
    <dataValidation type="list" allowBlank="1" showInputMessage="1" showErrorMessage="1" sqref="H111:M111">
      <formula1>Location_eff</formula1>
    </dataValidation>
    <dataValidation type="list" allowBlank="1" showInputMessage="1" showErrorMessage="1" sqref="H117:M117 H123:M123">
      <formula1>local_funding_counties</formula1>
    </dataValidation>
    <dataValidation type="list" allowBlank="1" showInputMessage="1" showErrorMessage="1" sqref="H129:M129">
      <formula1>KC_only</formula1>
    </dataValidation>
    <dataValidation type="list" allowBlank="1" showInputMessage="1" showErrorMessage="1" sqref="H140:M140">
      <formula1>KC_OppArea</formula1>
    </dataValidation>
    <dataValidation type="list" allowBlank="1" showInputMessage="1" showErrorMessage="1" sqref="H146:J146">
      <formula1>in_within</formula1>
    </dataValidation>
    <dataValidation type="list" allowBlank="1" showInputMessage="1" showErrorMessage="1" sqref="L146:M146">
      <formula1>job_centers</formula1>
    </dataValidation>
    <dataValidation type="list" allowBlank="1" showInputMessage="1" showErrorMessage="1" sqref="F152:J152">
      <formula1>NP_Sponsor</formula1>
    </dataValidation>
  </dataValidations>
  <pageMargins left="0.7" right="0.7" top="0.75" bottom="0.75" header="0.3" footer="0.3"/>
  <pageSetup scale="81" fitToHeight="3" orientation="portrait" r:id="rId2"/>
  <headerFooter>
    <oddFooter>&amp;LForm 11A
9% LIHTC Scoring Synopsis&amp;CCFA Forms&amp;REdition: 2015
Version: 1.1</oddFooter>
  </headerFooter>
  <rowBreaks count="2" manualBreakCount="2">
    <brk id="72" min="1" max="14" man="1"/>
    <brk id="130" min="1" max="14" man="1"/>
  </rowBreaks>
  <drawing r:id="rId3"/>
</worksheet>
</file>

<file path=xl/worksheets/sheet34.xml><?xml version="1.0" encoding="utf-8"?>
<worksheet xmlns="http://schemas.openxmlformats.org/spreadsheetml/2006/main" xmlns:r="http://schemas.openxmlformats.org/officeDocument/2006/relationships">
  <dimension ref="B12:O154"/>
  <sheetViews>
    <sheetView showGridLines="0" zoomScaleNormal="100" workbookViewId="0">
      <selection activeCell="S3" sqref="S3"/>
    </sheetView>
  </sheetViews>
  <sheetFormatPr defaultColWidth="9.1796875" defaultRowHeight="14.5"/>
  <cols>
    <col min="1" max="2" width="1.7265625" style="855" customWidth="1"/>
    <col min="3" max="5" width="2.81640625" style="855" customWidth="1"/>
    <col min="6" max="6" width="11.453125" style="855" customWidth="1"/>
    <col min="7" max="7" width="8.54296875" style="855" customWidth="1"/>
    <col min="8" max="8" width="11.453125" style="855" customWidth="1"/>
    <col min="9" max="9" width="12.81640625" style="855" customWidth="1"/>
    <col min="10" max="10" width="10" style="855" customWidth="1"/>
    <col min="11" max="11" width="7.1796875" style="855" customWidth="1"/>
    <col min="12" max="12" width="15.7265625" style="855" customWidth="1"/>
    <col min="13" max="13" width="11.453125" style="855" customWidth="1"/>
    <col min="14" max="14" width="8.54296875" style="855" customWidth="1"/>
    <col min="15" max="16" width="1.7265625" style="855" customWidth="1"/>
    <col min="17" max="16384" width="9.1796875" style="855"/>
  </cols>
  <sheetData>
    <row r="12" spans="2:15" ht="15" thickBot="1"/>
    <row r="13" spans="2:15" ht="9" customHeight="1">
      <c r="B13" s="1440"/>
      <c r="C13" s="1441"/>
      <c r="D13" s="1441"/>
      <c r="E13" s="1441"/>
      <c r="F13" s="1441"/>
      <c r="G13" s="1441"/>
      <c r="H13" s="1441"/>
      <c r="I13" s="1441"/>
      <c r="J13" s="1441"/>
      <c r="K13" s="1441"/>
      <c r="L13" s="1441"/>
      <c r="M13" s="1441"/>
      <c r="N13" s="1441"/>
      <c r="O13" s="1442"/>
    </row>
    <row r="14" spans="2:15" ht="18.5">
      <c r="B14" s="1443"/>
      <c r="C14" s="1672" t="s">
        <v>1369</v>
      </c>
      <c r="D14" s="1755"/>
      <c r="E14" s="1755"/>
      <c r="F14" s="1755"/>
      <c r="G14" s="1755"/>
      <c r="H14" s="1755"/>
      <c r="I14" s="1755"/>
      <c r="J14" s="1755"/>
      <c r="K14" s="1755"/>
      <c r="L14" s="1755"/>
      <c r="M14" s="1755"/>
      <c r="N14" s="1170"/>
      <c r="O14" s="1444"/>
    </row>
    <row r="15" spans="2:15">
      <c r="B15" s="1443"/>
      <c r="C15" s="1490"/>
      <c r="D15" s="1490"/>
      <c r="E15" s="1490"/>
      <c r="F15" s="1490"/>
      <c r="G15" s="1490"/>
      <c r="H15" s="1490"/>
      <c r="I15" s="1490"/>
      <c r="J15" s="1490"/>
      <c r="K15" s="1490"/>
      <c r="L15" s="1490"/>
      <c r="M15" s="1490"/>
      <c r="N15" s="1490"/>
      <c r="O15" s="1444"/>
    </row>
    <row r="16" spans="2:15">
      <c r="B16" s="1443"/>
      <c r="C16" s="831"/>
      <c r="D16" s="1456" t="s">
        <v>1</v>
      </c>
      <c r="E16" s="1140"/>
      <c r="F16" s="1140"/>
      <c r="G16" s="1139" t="str">
        <f>IF('1A'!G5="","Enter Project Name on Form 1A",'1A'!G5)</f>
        <v>Enter Project Name on Form 1A</v>
      </c>
      <c r="H16" s="1139"/>
      <c r="I16" s="1139"/>
      <c r="J16" s="1139"/>
      <c r="K16" s="1139"/>
      <c r="L16" s="1139"/>
      <c r="M16" s="1139"/>
      <c r="N16" s="1140"/>
      <c r="O16" s="1444"/>
    </row>
    <row r="17" spans="2:15" ht="30" customHeight="1">
      <c r="B17" s="1443"/>
      <c r="C17" s="1456"/>
      <c r="D17" s="1456"/>
      <c r="E17" s="1456"/>
      <c r="F17" s="1456"/>
      <c r="G17" s="1456"/>
      <c r="H17" s="1456"/>
      <c r="I17" s="1456"/>
      <c r="J17" s="1456"/>
      <c r="K17" s="1456"/>
      <c r="L17" s="1456"/>
      <c r="M17" s="1445"/>
      <c r="N17" s="1446" t="s">
        <v>570</v>
      </c>
      <c r="O17" s="1444"/>
    </row>
    <row r="18" spans="2:15">
      <c r="B18" s="1443"/>
      <c r="C18" s="260">
        <v>1</v>
      </c>
      <c r="D18" s="1447" t="s">
        <v>719</v>
      </c>
      <c r="E18" s="1447"/>
      <c r="F18" s="1448"/>
      <c r="G18" s="1449"/>
      <c r="H18" s="1449"/>
      <c r="I18" s="1449"/>
      <c r="J18" s="1449"/>
      <c r="K18" s="1449"/>
      <c r="L18" s="1449"/>
      <c r="M18" s="1450"/>
      <c r="N18" s="1437">
        <v>0</v>
      </c>
      <c r="O18" s="1444"/>
    </row>
    <row r="19" spans="2:15" ht="3.75" customHeight="1">
      <c r="B19" s="1443"/>
      <c r="C19" s="1225"/>
      <c r="D19" s="708"/>
      <c r="E19" s="708"/>
      <c r="F19" s="1226"/>
      <c r="G19" s="708"/>
      <c r="H19" s="708"/>
      <c r="I19" s="708"/>
      <c r="J19" s="708"/>
      <c r="K19" s="708"/>
      <c r="L19" s="708"/>
      <c r="M19" s="708"/>
      <c r="N19" s="708"/>
      <c r="O19" s="1444"/>
    </row>
    <row r="20" spans="2:15">
      <c r="B20" s="1443"/>
      <c r="C20" s="1225"/>
      <c r="D20" s="2286" t="s">
        <v>571</v>
      </c>
      <c r="E20" s="2286"/>
      <c r="F20" s="2286"/>
      <c r="G20" s="2286"/>
      <c r="H20" s="2286"/>
      <c r="I20" s="2286"/>
      <c r="J20" s="2286"/>
      <c r="K20" s="2286"/>
      <c r="L20" s="2286"/>
      <c r="M20" s="2286"/>
      <c r="N20" s="708"/>
      <c r="O20" s="1444"/>
    </row>
    <row r="21" spans="2:15">
      <c r="B21" s="1443"/>
      <c r="C21" s="1225"/>
      <c r="D21" s="708"/>
      <c r="E21" s="1225"/>
      <c r="F21" s="1226"/>
      <c r="G21" s="708"/>
      <c r="H21" s="708"/>
      <c r="I21" s="708"/>
      <c r="J21" s="708"/>
      <c r="K21" s="708"/>
      <c r="L21" s="708"/>
      <c r="M21" s="708"/>
      <c r="N21" s="708"/>
      <c r="O21" s="1444"/>
    </row>
    <row r="22" spans="2:15">
      <c r="B22" s="1443"/>
      <c r="C22" s="1225"/>
      <c r="D22" s="708"/>
      <c r="E22" s="260"/>
      <c r="F22" s="2305" t="s">
        <v>621</v>
      </c>
      <c r="G22" s="2305"/>
      <c r="H22" s="2305"/>
      <c r="I22" s="2305"/>
      <c r="J22" s="2305"/>
      <c r="K22" s="2305"/>
      <c r="L22" s="2305"/>
      <c r="M22" s="2305"/>
      <c r="N22" s="43"/>
      <c r="O22" s="1444"/>
    </row>
    <row r="23" spans="2:15">
      <c r="B23" s="1443"/>
      <c r="C23" s="1225"/>
      <c r="D23" s="1225"/>
      <c r="E23" s="1225"/>
      <c r="F23" s="1225"/>
      <c r="G23" s="1225"/>
      <c r="H23" s="1225"/>
      <c r="I23" s="1225"/>
      <c r="J23" s="1491"/>
      <c r="K23" s="1226"/>
      <c r="L23" s="1225"/>
      <c r="M23" s="1225"/>
      <c r="N23" s="1225"/>
      <c r="O23" s="1444"/>
    </row>
    <row r="24" spans="2:15">
      <c r="B24" s="1443"/>
      <c r="C24" s="260">
        <v>2</v>
      </c>
      <c r="D24" s="1447" t="s">
        <v>686</v>
      </c>
      <c r="E24" s="1447"/>
      <c r="F24" s="1448"/>
      <c r="G24" s="1449"/>
      <c r="H24" s="1449"/>
      <c r="I24" s="1449"/>
      <c r="J24" s="1449"/>
      <c r="K24" s="1449"/>
      <c r="L24" s="1449"/>
      <c r="M24" s="1450"/>
      <c r="N24" s="1437">
        <v>0</v>
      </c>
      <c r="O24" s="1444"/>
    </row>
    <row r="25" spans="2:15" ht="3.75" customHeight="1">
      <c r="B25" s="1443"/>
      <c r="C25" s="1225"/>
      <c r="D25" s="708"/>
      <c r="E25" s="708"/>
      <c r="F25" s="1226"/>
      <c r="G25" s="708"/>
      <c r="H25" s="708"/>
      <c r="I25" s="708"/>
      <c r="J25" s="708"/>
      <c r="K25" s="708"/>
      <c r="L25" s="708"/>
      <c r="M25" s="1457"/>
      <c r="N25" s="708"/>
      <c r="O25" s="1444"/>
    </row>
    <row r="26" spans="2:15">
      <c r="B26" s="1443"/>
      <c r="C26" s="1225"/>
      <c r="D26" s="2286" t="s">
        <v>622</v>
      </c>
      <c r="E26" s="2286"/>
      <c r="F26" s="2286"/>
      <c r="G26" s="2286"/>
      <c r="H26" s="2286"/>
      <c r="I26" s="2286"/>
      <c r="J26" s="2286"/>
      <c r="K26" s="2286"/>
      <c r="L26" s="2286"/>
      <c r="M26" s="2286"/>
      <c r="N26" s="1225"/>
      <c r="O26" s="1444"/>
    </row>
    <row r="27" spans="2:15">
      <c r="B27" s="1443"/>
      <c r="C27" s="1225"/>
      <c r="D27" s="1226"/>
      <c r="E27" s="1226"/>
      <c r="F27" s="1225"/>
      <c r="G27" s="1225"/>
      <c r="H27" s="1225"/>
      <c r="I27" s="1225"/>
      <c r="J27" s="1225"/>
      <c r="K27" s="1225"/>
      <c r="L27" s="1225"/>
      <c r="M27" s="1225"/>
      <c r="N27" s="1225"/>
      <c r="O27" s="1444"/>
    </row>
    <row r="28" spans="2:15">
      <c r="B28" s="1443"/>
      <c r="C28" s="1225"/>
      <c r="D28" s="1225"/>
      <c r="E28" s="1225"/>
      <c r="F28" s="2295" t="s">
        <v>579</v>
      </c>
      <c r="G28" s="2295"/>
      <c r="H28" s="708"/>
      <c r="I28" s="1451"/>
      <c r="J28" s="1458"/>
      <c r="K28" s="1459"/>
      <c r="L28" s="1225"/>
      <c r="M28" s="1225"/>
      <c r="N28" s="1225"/>
      <c r="O28" s="1444"/>
    </row>
    <row r="29" spans="2:15">
      <c r="B29" s="1443"/>
      <c r="C29" s="1225"/>
      <c r="D29" s="1225"/>
      <c r="E29" s="1225"/>
      <c r="F29" s="1225"/>
      <c r="G29" s="1225"/>
      <c r="H29" s="1225"/>
      <c r="I29" s="1225"/>
      <c r="J29" s="1225"/>
      <c r="K29" s="1225"/>
      <c r="L29" s="1225"/>
      <c r="M29" s="1225"/>
      <c r="N29" s="1225"/>
      <c r="O29" s="1444"/>
    </row>
    <row r="30" spans="2:15">
      <c r="B30" s="1443"/>
      <c r="C30" s="260">
        <v>3</v>
      </c>
      <c r="D30" s="1447" t="s">
        <v>687</v>
      </c>
      <c r="E30" s="1447"/>
      <c r="F30" s="1448"/>
      <c r="G30" s="1449"/>
      <c r="H30" s="1449"/>
      <c r="I30" s="1449"/>
      <c r="J30" s="1449"/>
      <c r="K30" s="1449"/>
      <c r="L30" s="1449"/>
      <c r="M30" s="1450"/>
      <c r="N30" s="1437">
        <v>0</v>
      </c>
      <c r="O30" s="1444"/>
    </row>
    <row r="31" spans="2:15" ht="3.75" customHeight="1">
      <c r="B31" s="1443"/>
      <c r="C31" s="1225"/>
      <c r="D31" s="708"/>
      <c r="E31" s="708"/>
      <c r="F31" s="1226"/>
      <c r="G31" s="708"/>
      <c r="H31" s="708"/>
      <c r="I31" s="708"/>
      <c r="J31" s="708"/>
      <c r="K31" s="708"/>
      <c r="L31" s="708"/>
      <c r="M31" s="708"/>
      <c r="N31" s="708"/>
      <c r="O31" s="1444"/>
    </row>
    <row r="32" spans="2:15" ht="30" customHeight="1">
      <c r="B32" s="1443"/>
      <c r="C32" s="1225"/>
      <c r="D32" s="2287" t="s">
        <v>623</v>
      </c>
      <c r="E32" s="2287"/>
      <c r="F32" s="2287"/>
      <c r="G32" s="2287"/>
      <c r="H32" s="2287"/>
      <c r="I32" s="2287"/>
      <c r="J32" s="2287"/>
      <c r="K32" s="2287"/>
      <c r="L32" s="2287"/>
      <c r="M32" s="2287"/>
      <c r="N32" s="1226"/>
      <c r="O32" s="1444"/>
    </row>
    <row r="33" spans="2:15" ht="7.5" customHeight="1">
      <c r="B33" s="1443"/>
      <c r="C33" s="1225"/>
      <c r="D33" s="1225"/>
      <c r="E33" s="1225"/>
      <c r="F33" s="1463"/>
      <c r="G33" s="1463"/>
      <c r="H33" s="1463"/>
      <c r="I33" s="1463"/>
      <c r="J33" s="1226" t="s">
        <v>343</v>
      </c>
      <c r="K33" s="1463"/>
      <c r="L33" s="1463"/>
      <c r="M33" s="1463"/>
      <c r="N33" s="1463"/>
      <c r="O33" s="1464"/>
    </row>
    <row r="34" spans="2:15">
      <c r="B34" s="1443"/>
      <c r="C34" s="1225"/>
      <c r="D34" s="404" t="s">
        <v>717</v>
      </c>
      <c r="E34" s="1226"/>
      <c r="F34" s="1225"/>
      <c r="G34" s="1451"/>
      <c r="H34" s="1451"/>
      <c r="I34" s="1451"/>
      <c r="J34" s="1451"/>
      <c r="K34" s="1451"/>
      <c r="L34" s="1225"/>
      <c r="M34" s="1225"/>
      <c r="N34" s="1225"/>
      <c r="O34" s="1444"/>
    </row>
    <row r="35" spans="2:15" ht="7.5" customHeight="1">
      <c r="B35" s="1443"/>
      <c r="C35" s="1225"/>
      <c r="D35" s="1226"/>
      <c r="E35" s="1226"/>
      <c r="F35" s="1225"/>
      <c r="G35" s="1451"/>
      <c r="H35" s="1451"/>
      <c r="I35" s="1451"/>
      <c r="J35" s="1451"/>
      <c r="K35" s="1451"/>
      <c r="L35" s="1225"/>
      <c r="M35" s="1225"/>
      <c r="N35" s="1225"/>
      <c r="O35" s="1444"/>
    </row>
    <row r="36" spans="2:15">
      <c r="B36" s="1443"/>
      <c r="C36" s="1225"/>
      <c r="D36" s="1225"/>
      <c r="E36" s="1225"/>
      <c r="F36" s="2295" t="s">
        <v>579</v>
      </c>
      <c r="G36" s="2295"/>
      <c r="H36" s="2295"/>
      <c r="I36" s="2295"/>
      <c r="J36" s="2295"/>
      <c r="K36" s="2295"/>
      <c r="L36" s="2295"/>
      <c r="M36" s="2295"/>
      <c r="N36" s="1465"/>
      <c r="O36" s="1444"/>
    </row>
    <row r="37" spans="2:15" ht="7.5" customHeight="1">
      <c r="B37" s="1443"/>
      <c r="C37" s="1225"/>
      <c r="D37" s="1225"/>
      <c r="E37" s="1225"/>
      <c r="F37" s="1465"/>
      <c r="G37" s="1465"/>
      <c r="H37" s="1465"/>
      <c r="I37" s="1465"/>
      <c r="J37" s="1465"/>
      <c r="K37" s="1465"/>
      <c r="L37" s="1465"/>
      <c r="M37" s="1465"/>
      <c r="N37" s="1465"/>
      <c r="O37" s="1444"/>
    </row>
    <row r="38" spans="2:15">
      <c r="B38" s="1443"/>
      <c r="C38" s="1225"/>
      <c r="D38" s="404" t="s">
        <v>718</v>
      </c>
      <c r="E38" s="1226"/>
      <c r="F38" s="1225"/>
      <c r="G38" s="1451"/>
      <c r="H38" s="1451"/>
      <c r="I38" s="1451"/>
      <c r="J38" s="1451"/>
      <c r="K38" s="1451"/>
      <c r="L38" s="1225"/>
      <c r="M38" s="1225"/>
      <c r="N38" s="1225"/>
      <c r="O38" s="1444"/>
    </row>
    <row r="39" spans="2:15" ht="7.5" customHeight="1">
      <c r="B39" s="1443"/>
      <c r="C39" s="1225"/>
      <c r="D39" s="1226"/>
      <c r="E39" s="1226"/>
      <c r="F39" s="1225"/>
      <c r="G39" s="1451"/>
      <c r="H39" s="1451"/>
      <c r="I39" s="1451"/>
      <c r="J39" s="1451"/>
      <c r="K39" s="1451"/>
      <c r="L39" s="1225"/>
      <c r="M39" s="1225"/>
      <c r="N39" s="1225"/>
      <c r="O39" s="1444"/>
    </row>
    <row r="40" spans="2:15">
      <c r="B40" s="1443"/>
      <c r="C40" s="1225"/>
      <c r="D40" s="1225"/>
      <c r="E40" s="1225"/>
      <c r="F40" s="2295" t="s">
        <v>579</v>
      </c>
      <c r="G40" s="2295"/>
      <c r="H40" s="2295"/>
      <c r="I40" s="2295"/>
      <c r="J40" s="2295"/>
      <c r="K40" s="2295"/>
      <c r="L40" s="2295"/>
      <c r="M40" s="2295"/>
      <c r="N40" s="1459"/>
      <c r="O40" s="1444"/>
    </row>
    <row r="41" spans="2:15" ht="7.5" customHeight="1">
      <c r="B41" s="1443"/>
      <c r="C41" s="1456"/>
      <c r="D41" s="1456"/>
      <c r="E41" s="1456"/>
      <c r="F41" s="1465"/>
      <c r="G41" s="1465"/>
      <c r="H41" s="1456"/>
      <c r="I41" s="1465"/>
      <c r="J41" s="1465"/>
      <c r="K41" s="1465"/>
      <c r="L41" s="1465"/>
      <c r="M41" s="1468"/>
      <c r="N41" s="1465"/>
      <c r="O41" s="1444"/>
    </row>
    <row r="42" spans="2:15">
      <c r="B42" s="1443"/>
      <c r="C42" s="1225"/>
      <c r="D42" s="1469" t="s">
        <v>720</v>
      </c>
      <c r="E42" s="1469"/>
      <c r="F42" s="1465"/>
      <c r="G42" s="1465"/>
      <c r="H42" s="1225"/>
      <c r="I42" s="1465"/>
      <c r="J42" s="1465"/>
      <c r="K42" s="1465"/>
      <c r="L42" s="1465"/>
      <c r="M42" s="1468"/>
      <c r="N42" s="1465"/>
      <c r="O42" s="1444"/>
    </row>
    <row r="43" spans="2:15" ht="7.5" customHeight="1">
      <c r="B43" s="1443"/>
      <c r="C43" s="1225"/>
      <c r="D43" s="1469"/>
      <c r="E43" s="1469"/>
      <c r="F43" s="1465"/>
      <c r="G43" s="1465"/>
      <c r="H43" s="1225"/>
      <c r="I43" s="1465"/>
      <c r="J43" s="1465"/>
      <c r="K43" s="1465"/>
      <c r="L43" s="1465"/>
      <c r="M43" s="1468"/>
      <c r="N43" s="1465"/>
      <c r="O43" s="1444"/>
    </row>
    <row r="44" spans="2:15">
      <c r="B44" s="1443"/>
      <c r="C44" s="1225"/>
      <c r="D44" s="1225"/>
      <c r="E44" s="1469"/>
      <c r="F44" s="2295" t="s">
        <v>579</v>
      </c>
      <c r="G44" s="2295"/>
      <c r="H44" s="2295"/>
      <c r="I44" s="2295"/>
      <c r="J44" s="2295"/>
      <c r="K44" s="2295"/>
      <c r="L44" s="2295"/>
      <c r="M44" s="2295"/>
      <c r="N44" s="1465"/>
      <c r="O44" s="1444"/>
    </row>
    <row r="45" spans="2:15" ht="7.5" customHeight="1">
      <c r="B45" s="1443"/>
      <c r="C45" s="1456"/>
      <c r="D45" s="1456"/>
      <c r="E45" s="1469"/>
      <c r="F45" s="1465"/>
      <c r="G45" s="1465"/>
      <c r="H45" s="1465"/>
      <c r="I45" s="1465"/>
      <c r="J45" s="1465"/>
      <c r="K45" s="1465"/>
      <c r="L45" s="1465"/>
      <c r="M45" s="1465"/>
      <c r="N45" s="1465"/>
      <c r="O45" s="1444"/>
    </row>
    <row r="46" spans="2:15">
      <c r="B46" s="1443"/>
      <c r="C46" s="1225"/>
      <c r="D46" s="1225"/>
      <c r="E46" s="1225"/>
      <c r="F46" s="1492" t="s">
        <v>624</v>
      </c>
      <c r="G46" s="831"/>
      <c r="H46" s="1225"/>
      <c r="I46" s="1465"/>
      <c r="J46" s="1465"/>
      <c r="K46" s="1465"/>
      <c r="L46" s="1465"/>
      <c r="M46" s="1468"/>
      <c r="N46" s="1465"/>
      <c r="O46" s="1444"/>
    </row>
    <row r="47" spans="2:15">
      <c r="B47" s="1443"/>
      <c r="C47" s="1225"/>
      <c r="D47" s="1225"/>
      <c r="E47" s="1225"/>
      <c r="F47" s="1465"/>
      <c r="G47" s="1757"/>
      <c r="H47" s="1465" t="s">
        <v>625</v>
      </c>
      <c r="I47" s="1465"/>
      <c r="J47" s="1465"/>
      <c r="K47" s="1465"/>
      <c r="L47" s="1465"/>
      <c r="M47" s="1468"/>
      <c r="N47" s="1465"/>
      <c r="O47" s="1444"/>
    </row>
    <row r="48" spans="2:15">
      <c r="B48" s="1443"/>
      <c r="C48" s="1225"/>
      <c r="D48" s="1225"/>
      <c r="E48" s="1225"/>
      <c r="F48" s="1465"/>
      <c r="G48" s="1757"/>
      <c r="H48" s="1465" t="s">
        <v>626</v>
      </c>
      <c r="I48" s="1465"/>
      <c r="J48" s="1465"/>
      <c r="K48" s="1465"/>
      <c r="L48" s="1465"/>
      <c r="M48" s="1468"/>
      <c r="N48" s="1465"/>
      <c r="O48" s="1444"/>
    </row>
    <row r="49" spans="2:15">
      <c r="B49" s="1443"/>
      <c r="C49" s="1225"/>
      <c r="D49" s="1225"/>
      <c r="E49" s="1225"/>
      <c r="F49" s="1465"/>
      <c r="G49" s="1757"/>
      <c r="H49" s="1465" t="s">
        <v>627</v>
      </c>
      <c r="I49" s="1465"/>
      <c r="J49" s="1465"/>
      <c r="K49" s="1465"/>
      <c r="L49" s="1465"/>
      <c r="M49" s="1468"/>
      <c r="N49" s="1465"/>
      <c r="O49" s="1444"/>
    </row>
    <row r="50" spans="2:15">
      <c r="B50" s="1443"/>
      <c r="C50" s="1225"/>
      <c r="D50" s="1225"/>
      <c r="E50" s="1225"/>
      <c r="F50" s="1465"/>
      <c r="G50" s="1757"/>
      <c r="H50" s="1456" t="s">
        <v>628</v>
      </c>
      <c r="I50" s="1465"/>
      <c r="J50" s="1465"/>
      <c r="K50" s="1465"/>
      <c r="L50" s="1465"/>
      <c r="M50" s="1468"/>
      <c r="N50" s="1465"/>
      <c r="O50" s="1444"/>
    </row>
    <row r="51" spans="2:15">
      <c r="B51" s="1443"/>
      <c r="C51" s="1225"/>
      <c r="D51" s="1225"/>
      <c r="E51" s="1225"/>
      <c r="F51" s="1465"/>
      <c r="G51" s="1757"/>
      <c r="H51" s="1456" t="s">
        <v>629</v>
      </c>
      <c r="I51" s="1465"/>
      <c r="J51" s="1465"/>
      <c r="K51" s="1465"/>
      <c r="L51" s="1465"/>
      <c r="M51" s="1468"/>
      <c r="N51" s="1465"/>
      <c r="O51" s="1444"/>
    </row>
    <row r="52" spans="2:15">
      <c r="B52" s="1443"/>
      <c r="C52" s="1225"/>
      <c r="D52" s="1225"/>
      <c r="E52" s="1225"/>
      <c r="F52" s="1465"/>
      <c r="G52" s="1493"/>
      <c r="H52" s="1225"/>
      <c r="I52" s="1465"/>
      <c r="J52" s="1465"/>
      <c r="K52" s="1465"/>
      <c r="L52" s="1465"/>
      <c r="M52" s="1468"/>
      <c r="N52" s="1465"/>
      <c r="O52" s="1444"/>
    </row>
    <row r="53" spans="2:15">
      <c r="B53" s="1443"/>
      <c r="C53" s="260">
        <v>4</v>
      </c>
      <c r="D53" s="1447" t="s">
        <v>691</v>
      </c>
      <c r="E53" s="1447"/>
      <c r="F53" s="1448"/>
      <c r="G53" s="1449"/>
      <c r="H53" s="1449"/>
      <c r="I53" s="1449"/>
      <c r="J53" s="1449"/>
      <c r="K53" s="1449"/>
      <c r="L53" s="1449"/>
      <c r="M53" s="1450"/>
      <c r="N53" s="1437">
        <v>0</v>
      </c>
      <c r="O53" s="1444"/>
    </row>
    <row r="54" spans="2:15" ht="3.75" customHeight="1">
      <c r="B54" s="1443"/>
      <c r="C54" s="1225"/>
      <c r="D54" s="708"/>
      <c r="E54" s="708"/>
      <c r="F54" s="1226"/>
      <c r="G54" s="708"/>
      <c r="H54" s="708"/>
      <c r="I54" s="708"/>
      <c r="J54" s="708"/>
      <c r="K54" s="708"/>
      <c r="L54" s="708"/>
      <c r="M54" s="1457"/>
      <c r="N54" s="708"/>
      <c r="O54" s="1444"/>
    </row>
    <row r="55" spans="2:15" ht="30" customHeight="1">
      <c r="B55" s="1443"/>
      <c r="C55" s="1225"/>
      <c r="D55" s="2298" t="s">
        <v>630</v>
      </c>
      <c r="E55" s="2298"/>
      <c r="F55" s="2298"/>
      <c r="G55" s="2298"/>
      <c r="H55" s="2298"/>
      <c r="I55" s="2298"/>
      <c r="J55" s="2298"/>
      <c r="K55" s="2298"/>
      <c r="L55" s="2298"/>
      <c r="M55" s="2298"/>
      <c r="N55" s="1225"/>
      <c r="O55" s="1444"/>
    </row>
    <row r="56" spans="2:15" ht="7.5" customHeight="1">
      <c r="B56" s="1443"/>
      <c r="C56" s="1225"/>
      <c r="D56" s="1226"/>
      <c r="E56" s="1226"/>
      <c r="F56" s="1469"/>
      <c r="G56" s="1225"/>
      <c r="H56" s="1225"/>
      <c r="I56" s="1225"/>
      <c r="J56" s="1225"/>
      <c r="K56" s="1225"/>
      <c r="L56" s="1225"/>
      <c r="M56" s="1225"/>
      <c r="N56" s="1225"/>
      <c r="O56" s="1444"/>
    </row>
    <row r="57" spans="2:15">
      <c r="B57" s="1443"/>
      <c r="C57" s="1225"/>
      <c r="D57" s="1225"/>
      <c r="E57" s="1225"/>
      <c r="F57" s="2306" t="s">
        <v>579</v>
      </c>
      <c r="G57" s="2306"/>
      <c r="H57" s="2306"/>
      <c r="I57" s="2306"/>
      <c r="J57" s="2306"/>
      <c r="K57" s="2306"/>
      <c r="L57" s="2306"/>
      <c r="M57" s="2306"/>
      <c r="N57" s="1494"/>
      <c r="O57" s="1444"/>
    </row>
    <row r="58" spans="2:15" ht="7.5" customHeight="1">
      <c r="B58" s="1443"/>
      <c r="C58" s="1225"/>
      <c r="D58" s="1225"/>
      <c r="E58" s="1225"/>
      <c r="F58" s="1494"/>
      <c r="G58" s="1494"/>
      <c r="H58" s="1494"/>
      <c r="I58" s="1494"/>
      <c r="J58" s="1494"/>
      <c r="K58" s="1494"/>
      <c r="L58" s="1494"/>
      <c r="M58" s="1494"/>
      <c r="N58" s="1494"/>
      <c r="O58" s="1444"/>
    </row>
    <row r="59" spans="2:15">
      <c r="B59" s="1443"/>
      <c r="C59" s="1225"/>
      <c r="D59" s="1225"/>
      <c r="E59" s="1225"/>
      <c r="F59" s="1225"/>
      <c r="G59" s="1469" t="s">
        <v>631</v>
      </c>
      <c r="H59" s="1225"/>
      <c r="I59" s="1225"/>
      <c r="J59" s="1225"/>
      <c r="K59" s="1225"/>
      <c r="L59" s="1225"/>
      <c r="M59" s="1225"/>
      <c r="N59" s="1225"/>
      <c r="O59" s="1444"/>
    </row>
    <row r="60" spans="2:15">
      <c r="B60" s="1443"/>
      <c r="C60" s="1225"/>
      <c r="D60" s="1225"/>
      <c r="E60" s="1225"/>
      <c r="F60" s="1225"/>
      <c r="G60" s="1466" t="s">
        <v>632</v>
      </c>
      <c r="H60" s="1225"/>
      <c r="I60" s="1470"/>
      <c r="J60" s="1225"/>
      <c r="K60" s="1758">
        <v>0</v>
      </c>
      <c r="L60" s="1495"/>
      <c r="M60" s="1495"/>
      <c r="N60" s="1496"/>
      <c r="O60" s="1444"/>
    </row>
    <row r="61" spans="2:15">
      <c r="B61" s="1443"/>
      <c r="C61" s="1225"/>
      <c r="D61" s="1225"/>
      <c r="E61" s="1225"/>
      <c r="F61" s="1225"/>
      <c r="G61" s="1761" t="s">
        <v>633</v>
      </c>
      <c r="H61" s="1762"/>
      <c r="I61" s="1763"/>
      <c r="J61" s="1764"/>
      <c r="K61" s="1759">
        <f>'1B'!L18</f>
        <v>0</v>
      </c>
      <c r="L61" s="1495"/>
      <c r="M61" s="1495"/>
      <c r="N61" s="1496"/>
      <c r="O61" s="1444"/>
    </row>
    <row r="62" spans="2:15">
      <c r="B62" s="1443"/>
      <c r="C62" s="1225"/>
      <c r="D62" s="1225"/>
      <c r="E62" s="1225"/>
      <c r="F62" s="1225"/>
      <c r="G62" s="1466" t="s">
        <v>634</v>
      </c>
      <c r="H62" s="1471"/>
      <c r="I62" s="1470"/>
      <c r="J62" s="1225"/>
      <c r="K62" s="1760" t="str">
        <f>IFERROR(K60/K61,"0%")</f>
        <v>0%</v>
      </c>
      <c r="L62" s="1480"/>
      <c r="M62" s="1480"/>
      <c r="N62" s="1500"/>
      <c r="O62" s="1444"/>
    </row>
    <row r="63" spans="2:15" ht="15" customHeight="1">
      <c r="B63" s="1443"/>
      <c r="C63" s="1456"/>
      <c r="D63" s="1456"/>
      <c r="E63" s="1456"/>
      <c r="F63" s="1479"/>
      <c r="G63" s="1456"/>
      <c r="H63" s="1456"/>
      <c r="I63" s="1471"/>
      <c r="J63" s="1470"/>
      <c r="K63" s="1480"/>
      <c r="L63" s="1480"/>
      <c r="M63" s="1480"/>
      <c r="N63" s="1480"/>
      <c r="O63" s="1444"/>
    </row>
    <row r="64" spans="2:15">
      <c r="B64" s="1443"/>
      <c r="C64" s="260">
        <v>5</v>
      </c>
      <c r="D64" s="1447" t="s">
        <v>722</v>
      </c>
      <c r="E64" s="1447"/>
      <c r="F64" s="1448"/>
      <c r="G64" s="1449"/>
      <c r="H64" s="1449"/>
      <c r="I64" s="1449"/>
      <c r="J64" s="1449"/>
      <c r="K64" s="1449"/>
      <c r="L64" s="1449"/>
      <c r="M64" s="1450"/>
      <c r="N64" s="1439">
        <v>0</v>
      </c>
      <c r="O64" s="1444"/>
    </row>
    <row r="65" spans="2:15" ht="3.75" customHeight="1">
      <c r="B65" s="1443"/>
      <c r="C65" s="1225"/>
      <c r="D65" s="708"/>
      <c r="E65" s="708"/>
      <c r="F65" s="1226"/>
      <c r="G65" s="708"/>
      <c r="H65" s="708"/>
      <c r="I65" s="708"/>
      <c r="J65" s="708"/>
      <c r="K65" s="708"/>
      <c r="L65" s="708"/>
      <c r="M65" s="1457"/>
      <c r="N65" s="708"/>
      <c r="O65" s="1444"/>
    </row>
    <row r="66" spans="2:15" ht="30" customHeight="1">
      <c r="B66" s="1443"/>
      <c r="C66" s="1225"/>
      <c r="D66" s="2287" t="s">
        <v>635</v>
      </c>
      <c r="E66" s="2287"/>
      <c r="F66" s="2287"/>
      <c r="G66" s="2287"/>
      <c r="H66" s="2287"/>
      <c r="I66" s="2287"/>
      <c r="J66" s="2287"/>
      <c r="K66" s="2287"/>
      <c r="L66" s="2287"/>
      <c r="M66" s="2287"/>
      <c r="N66" s="1226"/>
      <c r="O66" s="1444"/>
    </row>
    <row r="67" spans="2:15" ht="7.5" customHeight="1">
      <c r="B67" s="1443"/>
      <c r="C67" s="1225"/>
      <c r="D67" s="1226"/>
      <c r="E67" s="1226"/>
      <c r="F67" s="1225"/>
      <c r="G67" s="1225"/>
      <c r="H67" s="1225"/>
      <c r="I67" s="1225"/>
      <c r="J67" s="1225"/>
      <c r="K67" s="1225"/>
      <c r="L67" s="1225"/>
      <c r="M67" s="1225"/>
      <c r="N67" s="1225"/>
      <c r="O67" s="1444"/>
    </row>
    <row r="68" spans="2:15">
      <c r="B68" s="1443"/>
      <c r="C68" s="1225"/>
      <c r="D68" s="1226"/>
      <c r="E68" s="1226"/>
      <c r="F68" s="2307" t="s">
        <v>579</v>
      </c>
      <c r="G68" s="2308"/>
      <c r="H68" s="2308"/>
      <c r="I68" s="2308"/>
      <c r="J68" s="2308"/>
      <c r="K68" s="2308"/>
      <c r="L68" s="2308"/>
      <c r="M68" s="2309"/>
      <c r="N68" s="1465"/>
      <c r="O68" s="1444"/>
    </row>
    <row r="69" spans="2:15" ht="7.5" customHeight="1">
      <c r="B69" s="1443"/>
      <c r="C69" s="1225"/>
      <c r="D69" s="1226"/>
      <c r="E69" s="1226"/>
      <c r="F69" s="1465"/>
      <c r="G69" s="1465"/>
      <c r="H69" s="1465"/>
      <c r="I69" s="1465"/>
      <c r="J69" s="1465"/>
      <c r="K69" s="1465"/>
      <c r="L69" s="1465"/>
      <c r="M69" s="1465"/>
      <c r="N69" s="1465"/>
      <c r="O69" s="1444"/>
    </row>
    <row r="70" spans="2:15">
      <c r="B70" s="1443"/>
      <c r="C70" s="1225"/>
      <c r="D70" s="1225"/>
      <c r="E70" s="1225"/>
      <c r="F70" s="1225"/>
      <c r="G70" s="1469" t="s">
        <v>636</v>
      </c>
      <c r="H70" s="1225"/>
      <c r="I70" s="1225"/>
      <c r="J70" s="1225"/>
      <c r="K70" s="1225"/>
      <c r="L70" s="1225"/>
      <c r="M70" s="1225"/>
      <c r="N70" s="1225"/>
      <c r="O70" s="1444"/>
    </row>
    <row r="71" spans="2:15">
      <c r="B71" s="1443"/>
      <c r="C71" s="1225"/>
      <c r="D71" s="1225"/>
      <c r="E71" s="1225"/>
      <c r="F71" s="1225"/>
      <c r="G71" s="1466" t="s">
        <v>637</v>
      </c>
      <c r="H71" s="1225"/>
      <c r="I71" s="1470"/>
      <c r="J71" s="2296">
        <v>0</v>
      </c>
      <c r="K71" s="2296"/>
      <c r="L71" s="1501"/>
      <c r="M71" s="1501"/>
      <c r="N71" s="1225"/>
      <c r="O71" s="1444"/>
    </row>
    <row r="72" spans="2:15">
      <c r="B72" s="1443"/>
      <c r="C72" s="1225"/>
      <c r="D72" s="1225"/>
      <c r="E72" s="1225"/>
      <c r="F72" s="1225"/>
      <c r="G72" s="1761" t="s">
        <v>721</v>
      </c>
      <c r="H72" s="1762"/>
      <c r="I72" s="1763"/>
      <c r="J72" s="2300">
        <f>'6A'!J118</f>
        <v>0</v>
      </c>
      <c r="K72" s="2300"/>
      <c r="L72" s="1501"/>
      <c r="M72" s="1501"/>
      <c r="N72" s="1225"/>
      <c r="O72" s="1444"/>
    </row>
    <row r="73" spans="2:15">
      <c r="B73" s="1443"/>
      <c r="C73" s="1225"/>
      <c r="D73" s="1225"/>
      <c r="E73" s="1225"/>
      <c r="F73" s="1225"/>
      <c r="G73" s="1466" t="s">
        <v>586</v>
      </c>
      <c r="H73" s="1471"/>
      <c r="I73" s="1470"/>
      <c r="J73" s="2301" t="str">
        <f>IFERROR(J71/J72,"0%")</f>
        <v>0%</v>
      </c>
      <c r="K73" s="2301"/>
      <c r="L73" s="1480"/>
      <c r="M73" s="1480"/>
      <c r="N73" s="1225"/>
      <c r="O73" s="1444"/>
    </row>
    <row r="74" spans="2:15" ht="15" thickBot="1">
      <c r="B74" s="1473"/>
      <c r="C74" s="1474"/>
      <c r="D74" s="1474"/>
      <c r="E74" s="1474"/>
      <c r="F74" s="1474"/>
      <c r="G74" s="1474"/>
      <c r="H74" s="1502"/>
      <c r="I74" s="1475"/>
      <c r="J74" s="1503"/>
      <c r="K74" s="1503"/>
      <c r="L74" s="1503"/>
      <c r="M74" s="1503"/>
      <c r="N74" s="1474"/>
      <c r="O74" s="1478"/>
    </row>
    <row r="75" spans="2:15" ht="9" customHeight="1">
      <c r="B75" s="1440"/>
      <c r="C75" s="1441"/>
      <c r="D75" s="1441"/>
      <c r="E75" s="1441"/>
      <c r="F75" s="1441"/>
      <c r="G75" s="1441"/>
      <c r="H75" s="1441"/>
      <c r="I75" s="1441"/>
      <c r="J75" s="1441"/>
      <c r="K75" s="1441"/>
      <c r="L75" s="1441"/>
      <c r="M75" s="1441"/>
      <c r="N75" s="1441"/>
      <c r="O75" s="1442"/>
    </row>
    <row r="76" spans="2:15" ht="18.5">
      <c r="B76" s="1443"/>
      <c r="C76" s="1900" t="s">
        <v>1093</v>
      </c>
      <c r="D76" s="1900"/>
      <c r="E76" s="1900"/>
      <c r="F76" s="1900"/>
      <c r="G76" s="1900"/>
      <c r="H76" s="1900"/>
      <c r="I76" s="1900"/>
      <c r="J76" s="1900"/>
      <c r="K76" s="1900"/>
      <c r="L76" s="1900"/>
      <c r="M76" s="1900"/>
      <c r="N76" s="1170"/>
      <c r="O76" s="1444"/>
    </row>
    <row r="77" spans="2:15">
      <c r="B77" s="1443"/>
      <c r="C77" s="1490"/>
      <c r="D77" s="1490"/>
      <c r="E77" s="1490"/>
      <c r="F77" s="1490"/>
      <c r="G77" s="1490"/>
      <c r="H77" s="1490"/>
      <c r="I77" s="1490"/>
      <c r="J77" s="1490"/>
      <c r="K77" s="1490"/>
      <c r="L77" s="1490"/>
      <c r="M77" s="1490"/>
      <c r="N77" s="1490"/>
      <c r="O77" s="1444"/>
    </row>
    <row r="78" spans="2:15">
      <c r="B78" s="1443"/>
      <c r="C78" s="831"/>
      <c r="D78" s="1456" t="s">
        <v>1</v>
      </c>
      <c r="E78" s="1140"/>
      <c r="F78" s="1140"/>
      <c r="G78" s="1139" t="str">
        <f>IF('1A'!G68="","Enter Project Name on Form 1A",'1A'!G68)</f>
        <v>Enter Project Name on Form 1A</v>
      </c>
      <c r="H78" s="1139"/>
      <c r="I78" s="1139"/>
      <c r="J78" s="1139"/>
      <c r="K78" s="1139"/>
      <c r="L78" s="1139"/>
      <c r="M78" s="1139"/>
      <c r="N78" s="1140"/>
      <c r="O78" s="1444"/>
    </row>
    <row r="79" spans="2:15" ht="30" customHeight="1">
      <c r="B79" s="1443"/>
      <c r="C79" s="1456"/>
      <c r="D79" s="1456"/>
      <c r="E79" s="1456"/>
      <c r="F79" s="1456"/>
      <c r="G79" s="1456"/>
      <c r="H79" s="1456"/>
      <c r="I79" s="1456"/>
      <c r="J79" s="1456"/>
      <c r="K79" s="1456"/>
      <c r="L79" s="1456"/>
      <c r="M79" s="1445"/>
      <c r="N79" s="1446" t="s">
        <v>570</v>
      </c>
      <c r="O79" s="1444"/>
    </row>
    <row r="80" spans="2:15">
      <c r="B80" s="1443"/>
      <c r="C80" s="260">
        <v>6</v>
      </c>
      <c r="D80" s="1447" t="s">
        <v>723</v>
      </c>
      <c r="E80" s="1447"/>
      <c r="F80" s="1448"/>
      <c r="G80" s="1449"/>
      <c r="H80" s="1449"/>
      <c r="I80" s="1449"/>
      <c r="J80" s="1449"/>
      <c r="K80" s="1449"/>
      <c r="L80" s="1449"/>
      <c r="M80" s="1450"/>
      <c r="N80" s="1437">
        <v>0</v>
      </c>
      <c r="O80" s="1444"/>
    </row>
    <row r="81" spans="2:15" ht="3.75" customHeight="1">
      <c r="B81" s="1443"/>
      <c r="C81" s="1225"/>
      <c r="D81" s="708"/>
      <c r="E81" s="708"/>
      <c r="F81" s="1226"/>
      <c r="G81" s="708"/>
      <c r="H81" s="708"/>
      <c r="I81" s="708"/>
      <c r="J81" s="708"/>
      <c r="K81" s="708"/>
      <c r="L81" s="708"/>
      <c r="M81" s="1457"/>
      <c r="N81" s="708"/>
      <c r="O81" s="1444"/>
    </row>
    <row r="82" spans="2:15" ht="30" customHeight="1">
      <c r="B82" s="1443"/>
      <c r="C82" s="1225"/>
      <c r="D82" s="2287" t="s">
        <v>638</v>
      </c>
      <c r="E82" s="2287"/>
      <c r="F82" s="2287"/>
      <c r="G82" s="2287"/>
      <c r="H82" s="2287"/>
      <c r="I82" s="2287"/>
      <c r="J82" s="2287"/>
      <c r="K82" s="2287"/>
      <c r="L82" s="2287"/>
      <c r="M82" s="2287"/>
      <c r="N82" s="1226"/>
      <c r="O82" s="1444"/>
    </row>
    <row r="83" spans="2:15" ht="7.5" customHeight="1">
      <c r="B83" s="1443"/>
      <c r="C83" s="1225"/>
      <c r="D83" s="1226"/>
      <c r="E83" s="1226"/>
      <c r="F83" s="1225"/>
      <c r="G83" s="1225"/>
      <c r="H83" s="1225"/>
      <c r="I83" s="1225"/>
      <c r="J83" s="1225"/>
      <c r="K83" s="1225"/>
      <c r="L83" s="1225"/>
      <c r="M83" s="1225"/>
      <c r="N83" s="1225"/>
      <c r="O83" s="1444"/>
    </row>
    <row r="84" spans="2:15">
      <c r="B84" s="1443"/>
      <c r="C84" s="1225"/>
      <c r="D84" s="1225"/>
      <c r="E84" s="1225"/>
      <c r="F84" s="2295" t="s">
        <v>579</v>
      </c>
      <c r="G84" s="2295"/>
      <c r="H84" s="2295"/>
      <c r="I84" s="2295"/>
      <c r="J84" s="2295"/>
      <c r="K84" s="2295"/>
      <c r="L84" s="2295"/>
      <c r="M84" s="2295"/>
      <c r="N84" s="1465"/>
      <c r="O84" s="1444"/>
    </row>
    <row r="85" spans="2:15" ht="7.5" customHeight="1">
      <c r="B85" s="1443"/>
      <c r="C85" s="1225"/>
      <c r="D85" s="1225"/>
      <c r="E85" s="1225"/>
      <c r="F85" s="1465"/>
      <c r="G85" s="1465"/>
      <c r="H85" s="1465"/>
      <c r="I85" s="1465"/>
      <c r="J85" s="1465"/>
      <c r="K85" s="1465"/>
      <c r="L85" s="1465"/>
      <c r="M85" s="1465"/>
      <c r="N85" s="1225"/>
      <c r="O85" s="1444"/>
    </row>
    <row r="86" spans="2:15">
      <c r="B86" s="1443"/>
      <c r="C86" s="1225"/>
      <c r="D86" s="1225"/>
      <c r="E86" s="1225"/>
      <c r="F86" s="1225"/>
      <c r="G86" s="1469" t="s">
        <v>639</v>
      </c>
      <c r="H86" s="1225"/>
      <c r="I86" s="1225"/>
      <c r="J86" s="1225"/>
      <c r="K86" s="1225"/>
      <c r="L86" s="1225"/>
      <c r="M86" s="1225"/>
      <c r="N86" s="1225"/>
      <c r="O86" s="1444"/>
    </row>
    <row r="87" spans="2:15">
      <c r="B87" s="1443"/>
      <c r="C87" s="1225"/>
      <c r="D87" s="1225"/>
      <c r="E87" s="1225"/>
      <c r="F87" s="1225"/>
      <c r="G87" s="1466" t="s">
        <v>640</v>
      </c>
      <c r="H87" s="1225"/>
      <c r="I87" s="1470"/>
      <c r="J87" s="1225"/>
      <c r="K87" s="2296">
        <v>0</v>
      </c>
      <c r="L87" s="2296"/>
      <c r="M87" s="1501"/>
      <c r="N87" s="1225"/>
      <c r="O87" s="1444"/>
    </row>
    <row r="88" spans="2:15">
      <c r="B88" s="1443"/>
      <c r="C88" s="1225"/>
      <c r="D88" s="1225"/>
      <c r="E88" s="1225"/>
      <c r="F88" s="1225"/>
      <c r="G88" s="1497" t="s">
        <v>641</v>
      </c>
      <c r="H88" s="1498"/>
      <c r="I88" s="1499"/>
      <c r="J88" s="1504"/>
      <c r="K88" s="2296">
        <v>0</v>
      </c>
      <c r="L88" s="2296"/>
      <c r="M88" s="1501"/>
      <c r="N88" s="1225"/>
      <c r="O88" s="1444"/>
    </row>
    <row r="89" spans="2:15">
      <c r="B89" s="1443"/>
      <c r="C89" s="1225"/>
      <c r="D89" s="1225"/>
      <c r="E89" s="1225"/>
      <c r="F89" s="1225"/>
      <c r="G89" s="1466" t="s">
        <v>642</v>
      </c>
      <c r="H89" s="1471"/>
      <c r="I89" s="1470"/>
      <c r="J89" s="1225"/>
      <c r="K89" s="2297">
        <f>K87+K88</f>
        <v>0</v>
      </c>
      <c r="L89" s="2297"/>
      <c r="M89" s="1480"/>
      <c r="N89" s="1225"/>
      <c r="O89" s="1444"/>
    </row>
    <row r="90" spans="2:15" ht="7.5" customHeight="1">
      <c r="B90" s="1443"/>
      <c r="C90" s="1225"/>
      <c r="D90" s="1225"/>
      <c r="E90" s="1225"/>
      <c r="F90" s="1225"/>
      <c r="G90" s="1225"/>
      <c r="H90" s="1471"/>
      <c r="I90" s="1470"/>
      <c r="J90" s="1480"/>
      <c r="K90" s="1480"/>
      <c r="L90" s="1480"/>
      <c r="M90" s="1480"/>
      <c r="N90" s="1225"/>
      <c r="O90" s="1444"/>
    </row>
    <row r="91" spans="2:15">
      <c r="B91" s="1443"/>
      <c r="C91" s="1456"/>
      <c r="D91" s="1456"/>
      <c r="E91" s="1456"/>
      <c r="F91" s="1456"/>
      <c r="G91" s="1466" t="s">
        <v>643</v>
      </c>
      <c r="H91" s="1471"/>
      <c r="I91" s="1470"/>
      <c r="J91" s="1480"/>
      <c r="K91" s="2290" t="str">
        <f>IFERROR(K87/K89,"0%")</f>
        <v>0%</v>
      </c>
      <c r="L91" s="2290"/>
      <c r="M91" s="1480"/>
      <c r="N91" s="1456"/>
      <c r="O91" s="1444"/>
    </row>
    <row r="92" spans="2:15">
      <c r="B92" s="1443"/>
      <c r="C92" s="1456"/>
      <c r="D92" s="1456"/>
      <c r="E92" s="1456"/>
      <c r="F92" s="1456"/>
      <c r="G92" s="1456"/>
      <c r="H92" s="1471"/>
      <c r="I92" s="1470"/>
      <c r="J92" s="1480"/>
      <c r="K92" s="1505"/>
      <c r="L92" s="1480"/>
      <c r="M92" s="1480"/>
      <c r="N92" s="1456"/>
      <c r="O92" s="1444"/>
    </row>
    <row r="93" spans="2:15">
      <c r="B93" s="1443"/>
      <c r="C93" s="260">
        <v>7</v>
      </c>
      <c r="D93" s="1447" t="s">
        <v>692</v>
      </c>
      <c r="E93" s="1447"/>
      <c r="F93" s="1448"/>
      <c r="G93" s="1449"/>
      <c r="H93" s="1449"/>
      <c r="I93" s="1449"/>
      <c r="J93" s="1449"/>
      <c r="K93" s="1449"/>
      <c r="L93" s="1449"/>
      <c r="M93" s="1450"/>
      <c r="N93" s="1437">
        <v>0</v>
      </c>
      <c r="O93" s="1444"/>
    </row>
    <row r="94" spans="2:15" ht="3.75" customHeight="1">
      <c r="B94" s="1443"/>
      <c r="C94" s="1225"/>
      <c r="D94" s="708"/>
      <c r="E94" s="708"/>
      <c r="F94" s="1226"/>
      <c r="G94" s="708"/>
      <c r="H94" s="708"/>
      <c r="I94" s="708"/>
      <c r="J94" s="708"/>
      <c r="K94" s="708"/>
      <c r="L94" s="708"/>
      <c r="M94" s="1457"/>
      <c r="N94" s="708"/>
      <c r="O94" s="1444"/>
    </row>
    <row r="95" spans="2:15">
      <c r="B95" s="1443"/>
      <c r="C95" s="1225"/>
      <c r="D95" s="2286" t="s">
        <v>595</v>
      </c>
      <c r="E95" s="2286"/>
      <c r="F95" s="2286"/>
      <c r="G95" s="2286"/>
      <c r="H95" s="2286"/>
      <c r="I95" s="2286"/>
      <c r="J95" s="2286"/>
      <c r="K95" s="2286"/>
      <c r="L95" s="2286"/>
      <c r="M95" s="2286"/>
      <c r="N95" s="1226"/>
      <c r="O95" s="1444"/>
    </row>
    <row r="96" spans="2:15" ht="7.5" customHeight="1">
      <c r="B96" s="1443"/>
      <c r="C96" s="1225"/>
      <c r="D96" s="1225"/>
      <c r="E96" s="1463"/>
      <c r="F96" s="1463"/>
      <c r="G96" s="1463"/>
      <c r="H96" s="1463"/>
      <c r="I96" s="1463"/>
      <c r="J96" s="1463"/>
      <c r="K96" s="1463"/>
      <c r="L96" s="1463"/>
      <c r="M96" s="1463"/>
      <c r="N96" s="1463"/>
      <c r="O96" s="1464"/>
    </row>
    <row r="97" spans="2:15">
      <c r="B97" s="1443"/>
      <c r="C97" s="1225"/>
      <c r="D97" s="1225"/>
      <c r="E97" s="1225"/>
      <c r="F97" s="2294"/>
      <c r="G97" s="2294"/>
      <c r="H97" s="1140"/>
      <c r="I97" s="1140"/>
      <c r="J97" s="1140"/>
      <c r="K97" s="1140"/>
      <c r="L97" s="1140"/>
      <c r="M97" s="1140"/>
      <c r="N97" s="1140"/>
      <c r="O97" s="1444"/>
    </row>
    <row r="98" spans="2:15">
      <c r="B98" s="1443"/>
      <c r="C98" s="1225"/>
      <c r="D98" s="1225"/>
      <c r="E98" s="1225"/>
      <c r="F98" s="1225"/>
      <c r="G98" s="1225"/>
      <c r="H98" s="1471"/>
      <c r="I98" s="1470"/>
      <c r="J98" s="1506"/>
      <c r="K98" s="1506"/>
      <c r="L98" s="1480"/>
      <c r="M98" s="1480"/>
      <c r="N98" s="1225"/>
      <c r="O98" s="1444"/>
    </row>
    <row r="99" spans="2:15">
      <c r="B99" s="1443"/>
      <c r="C99" s="260">
        <v>8</v>
      </c>
      <c r="D99" s="1447" t="s">
        <v>724</v>
      </c>
      <c r="E99" s="1447"/>
      <c r="F99" s="1448"/>
      <c r="G99" s="1449"/>
      <c r="H99" s="1449"/>
      <c r="I99" s="1449"/>
      <c r="J99" s="1449"/>
      <c r="K99" s="1449"/>
      <c r="L99" s="1449"/>
      <c r="M99" s="1450"/>
      <c r="N99" s="1437">
        <v>0</v>
      </c>
      <c r="O99" s="1444"/>
    </row>
    <row r="100" spans="2:15" ht="3.75" customHeight="1">
      <c r="B100" s="1443"/>
      <c r="C100" s="1225"/>
      <c r="D100" s="708"/>
      <c r="E100" s="708"/>
      <c r="F100" s="1225"/>
      <c r="G100" s="708"/>
      <c r="H100" s="708"/>
      <c r="I100" s="708"/>
      <c r="J100" s="708"/>
      <c r="K100" s="708"/>
      <c r="L100" s="708"/>
      <c r="M100" s="1457"/>
      <c r="N100" s="708"/>
      <c r="O100" s="1444"/>
    </row>
    <row r="101" spans="2:15">
      <c r="B101" s="1443"/>
      <c r="C101" s="1225"/>
      <c r="D101" s="1850" t="s">
        <v>644</v>
      </c>
      <c r="E101" s="1850"/>
      <c r="F101" s="1850"/>
      <c r="G101" s="1850"/>
      <c r="H101" s="1850"/>
      <c r="I101" s="1850"/>
      <c r="J101" s="1850"/>
      <c r="K101" s="1850"/>
      <c r="L101" s="1850"/>
      <c r="M101" s="1850"/>
      <c r="N101" s="1226"/>
      <c r="O101" s="1444"/>
    </row>
    <row r="102" spans="2:15">
      <c r="B102" s="1443"/>
      <c r="C102" s="1225"/>
      <c r="D102" s="1226"/>
      <c r="E102" s="1226"/>
      <c r="F102" s="1465"/>
      <c r="G102" s="1465"/>
      <c r="H102" s="1225"/>
      <c r="I102" s="1465"/>
      <c r="J102" s="1465"/>
      <c r="K102" s="1465"/>
      <c r="L102" s="1465"/>
      <c r="M102" s="1468"/>
      <c r="N102" s="1465"/>
      <c r="O102" s="1444"/>
    </row>
    <row r="103" spans="2:15">
      <c r="B103" s="1443"/>
      <c r="C103" s="260">
        <v>9</v>
      </c>
      <c r="D103" s="1447" t="s">
        <v>725</v>
      </c>
      <c r="E103" s="1447"/>
      <c r="F103" s="1448"/>
      <c r="G103" s="1449"/>
      <c r="H103" s="1449"/>
      <c r="I103" s="1449"/>
      <c r="J103" s="1449"/>
      <c r="K103" s="1449"/>
      <c r="L103" s="1449"/>
      <c r="M103" s="1450"/>
      <c r="N103" s="1437">
        <v>0</v>
      </c>
      <c r="O103" s="1444"/>
    </row>
    <row r="104" spans="2:15" ht="3.75" customHeight="1">
      <c r="B104" s="1443"/>
      <c r="C104" s="1225"/>
      <c r="D104" s="1225"/>
      <c r="E104" s="1225"/>
      <c r="F104" s="1225"/>
      <c r="G104" s="1225"/>
      <c r="H104" s="1225"/>
      <c r="I104" s="1225"/>
      <c r="J104" s="1225"/>
      <c r="K104" s="1225"/>
      <c r="L104" s="1225"/>
      <c r="M104" s="1225"/>
      <c r="N104" s="1225"/>
      <c r="O104" s="1444"/>
    </row>
    <row r="105" spans="2:15">
      <c r="B105" s="1443"/>
      <c r="C105" s="1225"/>
      <c r="D105" s="1850" t="s">
        <v>645</v>
      </c>
      <c r="E105" s="1850"/>
      <c r="F105" s="1850"/>
      <c r="G105" s="1850"/>
      <c r="H105" s="1850"/>
      <c r="I105" s="1850"/>
      <c r="J105" s="1850"/>
      <c r="K105" s="1850"/>
      <c r="L105" s="1850"/>
      <c r="M105" s="1850"/>
      <c r="N105" s="1226"/>
      <c r="O105" s="1444"/>
    </row>
    <row r="106" spans="2:15">
      <c r="B106" s="1443"/>
      <c r="C106" s="1225"/>
      <c r="D106" s="1226"/>
      <c r="E106" s="1226"/>
      <c r="F106" s="1226"/>
      <c r="G106" s="1226"/>
      <c r="H106" s="1226"/>
      <c r="I106" s="1226"/>
      <c r="J106" s="1226"/>
      <c r="K106" s="1226"/>
      <c r="L106" s="1226"/>
      <c r="M106" s="1226"/>
      <c r="N106" s="1226"/>
      <c r="O106" s="1444"/>
    </row>
    <row r="107" spans="2:15">
      <c r="B107" s="1443"/>
      <c r="C107" s="260">
        <v>10</v>
      </c>
      <c r="D107" s="1447" t="s">
        <v>726</v>
      </c>
      <c r="E107" s="1447"/>
      <c r="F107" s="1448"/>
      <c r="G107" s="1449"/>
      <c r="H107" s="1449"/>
      <c r="I107" s="1449"/>
      <c r="J107" s="1449"/>
      <c r="K107" s="1449"/>
      <c r="L107" s="1449"/>
      <c r="M107" s="1450"/>
      <c r="N107" s="1437">
        <v>0</v>
      </c>
      <c r="O107" s="1444"/>
    </row>
    <row r="108" spans="2:15" ht="3.75" customHeight="1">
      <c r="B108" s="1443"/>
      <c r="C108" s="1225"/>
      <c r="D108" s="1225"/>
      <c r="E108" s="1225"/>
      <c r="F108" s="1225"/>
      <c r="G108" s="1225"/>
      <c r="H108" s="1225"/>
      <c r="I108" s="1225"/>
      <c r="J108" s="1225"/>
      <c r="K108" s="1225"/>
      <c r="L108" s="1225"/>
      <c r="M108" s="1225"/>
      <c r="N108" s="1225"/>
      <c r="O108" s="1444"/>
    </row>
    <row r="109" spans="2:15" ht="30" customHeight="1">
      <c r="B109" s="1443"/>
      <c r="C109" s="1225"/>
      <c r="D109" s="2299" t="s">
        <v>646</v>
      </c>
      <c r="E109" s="2299"/>
      <c r="F109" s="2299"/>
      <c r="G109" s="2299"/>
      <c r="H109" s="2299"/>
      <c r="I109" s="2299"/>
      <c r="J109" s="2299"/>
      <c r="K109" s="2299"/>
      <c r="L109" s="2299"/>
      <c r="M109" s="2299"/>
      <c r="N109" s="1226"/>
      <c r="O109" s="1444"/>
    </row>
    <row r="110" spans="2:15" ht="7.5" customHeight="1">
      <c r="B110" s="1443"/>
      <c r="C110" s="1225"/>
      <c r="D110" s="1226"/>
      <c r="E110" s="1226"/>
      <c r="F110" s="1226"/>
      <c r="G110" s="1226"/>
      <c r="H110" s="1226"/>
      <c r="I110" s="1226"/>
      <c r="J110" s="1226"/>
      <c r="K110" s="1226"/>
      <c r="L110" s="1226"/>
      <c r="M110" s="1226"/>
      <c r="N110" s="1226"/>
      <c r="O110" s="1444"/>
    </row>
    <row r="111" spans="2:15">
      <c r="B111" s="1443"/>
      <c r="C111" s="1225"/>
      <c r="D111" s="1225"/>
      <c r="E111" s="1451"/>
      <c r="F111" s="2295"/>
      <c r="G111" s="2295"/>
      <c r="H111" s="2295"/>
      <c r="I111" s="2295"/>
      <c r="J111" s="2295"/>
      <c r="K111" s="2295"/>
      <c r="L111" s="2295"/>
      <c r="M111" s="2295"/>
      <c r="N111" s="1465"/>
      <c r="O111" s="1444"/>
    </row>
    <row r="112" spans="2:15">
      <c r="B112" s="1443"/>
      <c r="C112" s="1225"/>
      <c r="D112" s="1225"/>
      <c r="E112" s="1479"/>
      <c r="F112" s="1225"/>
      <c r="G112" s="1225"/>
      <c r="H112" s="1471"/>
      <c r="I112" s="1470"/>
      <c r="J112" s="1480"/>
      <c r="K112" s="1480"/>
      <c r="L112" s="1480"/>
      <c r="M112" s="1480"/>
      <c r="N112" s="1225"/>
      <c r="O112" s="1444"/>
    </row>
    <row r="113" spans="2:15">
      <c r="B113" s="1443"/>
      <c r="C113" s="260">
        <v>11</v>
      </c>
      <c r="D113" s="1447" t="s">
        <v>716</v>
      </c>
      <c r="E113" s="1447"/>
      <c r="F113" s="1448"/>
      <c r="G113" s="1449"/>
      <c r="H113" s="1449"/>
      <c r="I113" s="1449"/>
      <c r="J113" s="1449"/>
      <c r="K113" s="1449"/>
      <c r="L113" s="1449"/>
      <c r="M113" s="1450"/>
      <c r="N113" s="1437">
        <v>0</v>
      </c>
      <c r="O113" s="1444"/>
    </row>
    <row r="114" spans="2:15" ht="3.75" customHeight="1">
      <c r="B114" s="1443"/>
      <c r="C114" s="1225"/>
      <c r="D114" s="1225"/>
      <c r="E114" s="1225"/>
      <c r="F114" s="1225"/>
      <c r="G114" s="1225"/>
      <c r="H114" s="1225"/>
      <c r="I114" s="1225"/>
      <c r="J114" s="1225"/>
      <c r="K114" s="1225"/>
      <c r="L114" s="1225"/>
      <c r="M114" s="1225"/>
      <c r="N114" s="1225"/>
      <c r="O114" s="1444"/>
    </row>
    <row r="115" spans="2:15" ht="30" customHeight="1">
      <c r="B115" s="1443"/>
      <c r="C115" s="1225"/>
      <c r="D115" s="2287" t="s">
        <v>647</v>
      </c>
      <c r="E115" s="2287"/>
      <c r="F115" s="2287"/>
      <c r="G115" s="2287"/>
      <c r="H115" s="2287"/>
      <c r="I115" s="2287"/>
      <c r="J115" s="2287"/>
      <c r="K115" s="2287"/>
      <c r="L115" s="2287"/>
      <c r="M115" s="2287"/>
      <c r="N115" s="1226"/>
      <c r="O115" s="1444"/>
    </row>
    <row r="116" spans="2:15" ht="7.5" customHeight="1">
      <c r="B116" s="1443"/>
      <c r="C116" s="1225"/>
      <c r="D116" s="1226"/>
      <c r="E116" s="1225"/>
      <c r="F116" s="1225"/>
      <c r="G116" s="1225"/>
      <c r="H116" s="1225"/>
      <c r="I116" s="1225"/>
      <c r="J116" s="1225"/>
      <c r="K116" s="1225"/>
      <c r="L116" s="1225"/>
      <c r="M116" s="1225"/>
      <c r="N116" s="1225"/>
      <c r="O116" s="1444"/>
    </row>
    <row r="117" spans="2:15">
      <c r="B117" s="1443"/>
      <c r="C117" s="1225"/>
      <c r="D117" s="1225"/>
      <c r="E117" s="1225"/>
      <c r="F117" s="2295"/>
      <c r="G117" s="2295"/>
      <c r="H117" s="2295"/>
      <c r="I117" s="2295"/>
      <c r="J117" s="2295"/>
      <c r="K117" s="2295"/>
      <c r="L117" s="2295"/>
      <c r="M117" s="2295"/>
      <c r="N117" s="1465"/>
      <c r="O117" s="1444"/>
    </row>
    <row r="118" spans="2:15" ht="15" customHeight="1">
      <c r="B118" s="1443"/>
      <c r="C118" s="1456"/>
      <c r="D118" s="1456"/>
      <c r="E118" s="1456"/>
      <c r="F118" s="1456"/>
      <c r="G118" s="1456"/>
      <c r="H118" s="1456"/>
      <c r="I118" s="1456"/>
      <c r="J118" s="1456"/>
      <c r="K118" s="1456"/>
      <c r="L118" s="1456"/>
      <c r="M118" s="1468"/>
      <c r="N118" s="1465"/>
      <c r="O118" s="1444"/>
    </row>
    <row r="119" spans="2:15">
      <c r="B119" s="1443"/>
      <c r="C119" s="260">
        <v>12</v>
      </c>
      <c r="D119" s="1447" t="s">
        <v>727</v>
      </c>
      <c r="E119" s="1447"/>
      <c r="F119" s="1448"/>
      <c r="G119" s="1449"/>
      <c r="H119" s="1449"/>
      <c r="I119" s="1449"/>
      <c r="J119" s="1449"/>
      <c r="K119" s="1449"/>
      <c r="L119" s="1449"/>
      <c r="M119" s="1450"/>
      <c r="N119" s="1439">
        <v>0</v>
      </c>
      <c r="O119" s="1444"/>
    </row>
    <row r="120" spans="2:15" ht="3.75" customHeight="1">
      <c r="B120" s="1443"/>
      <c r="C120" s="1225"/>
      <c r="D120" s="708"/>
      <c r="E120" s="708"/>
      <c r="F120" s="1226"/>
      <c r="G120" s="708"/>
      <c r="H120" s="708"/>
      <c r="I120" s="708"/>
      <c r="J120" s="708"/>
      <c r="K120" s="708"/>
      <c r="L120" s="708"/>
      <c r="M120" s="1457"/>
      <c r="N120" s="708"/>
      <c r="O120" s="1444"/>
    </row>
    <row r="121" spans="2:15" ht="30" customHeight="1">
      <c r="B121" s="1443"/>
      <c r="C121" s="1225"/>
      <c r="D121" s="2287" t="s">
        <v>648</v>
      </c>
      <c r="E121" s="2287"/>
      <c r="F121" s="2287"/>
      <c r="G121" s="2287"/>
      <c r="H121" s="2287"/>
      <c r="I121" s="2287"/>
      <c r="J121" s="2287"/>
      <c r="K121" s="2287"/>
      <c r="L121" s="2287"/>
      <c r="M121" s="2287"/>
      <c r="N121" s="1226"/>
      <c r="O121" s="1444"/>
    </row>
    <row r="122" spans="2:15">
      <c r="B122" s="1443"/>
      <c r="C122" s="1225"/>
      <c r="D122" s="708"/>
      <c r="E122" s="708"/>
      <c r="F122" s="1465"/>
      <c r="G122" s="1465"/>
      <c r="H122" s="1465"/>
      <c r="I122" s="1465"/>
      <c r="J122" s="1465"/>
      <c r="K122" s="708"/>
      <c r="L122" s="1481"/>
      <c r="M122" s="1457"/>
      <c r="N122" s="708"/>
      <c r="O122" s="1444"/>
    </row>
    <row r="123" spans="2:15">
      <c r="B123" s="1443"/>
      <c r="C123" s="260">
        <v>13</v>
      </c>
      <c r="D123" s="1447" t="s">
        <v>699</v>
      </c>
      <c r="E123" s="1447"/>
      <c r="F123" s="1448"/>
      <c r="G123" s="1449"/>
      <c r="H123" s="1449"/>
      <c r="I123" s="1449"/>
      <c r="J123" s="1449"/>
      <c r="K123" s="1449"/>
      <c r="L123" s="1449"/>
      <c r="M123" s="1450"/>
      <c r="N123" s="1437">
        <v>0</v>
      </c>
      <c r="O123" s="1444"/>
    </row>
    <row r="124" spans="2:15" ht="3.75" customHeight="1">
      <c r="B124" s="1443"/>
      <c r="C124" s="1225"/>
      <c r="D124" s="708"/>
      <c r="E124" s="708"/>
      <c r="F124" s="1226"/>
      <c r="G124" s="708"/>
      <c r="H124" s="708"/>
      <c r="I124" s="708"/>
      <c r="J124" s="708"/>
      <c r="K124" s="708"/>
      <c r="L124" s="708"/>
      <c r="M124" s="1457"/>
      <c r="N124" s="708"/>
      <c r="O124" s="1444"/>
    </row>
    <row r="125" spans="2:15" ht="30" customHeight="1">
      <c r="B125" s="1443"/>
      <c r="C125" s="1225"/>
      <c r="D125" s="2287" t="s">
        <v>649</v>
      </c>
      <c r="E125" s="2287"/>
      <c r="F125" s="2287"/>
      <c r="G125" s="2287"/>
      <c r="H125" s="2287"/>
      <c r="I125" s="2287"/>
      <c r="J125" s="2287"/>
      <c r="K125" s="2287"/>
      <c r="L125" s="2287"/>
      <c r="M125" s="2287"/>
      <c r="N125" s="1226"/>
      <c r="O125" s="1444"/>
    </row>
    <row r="126" spans="2:15">
      <c r="B126" s="1443"/>
      <c r="C126" s="1225"/>
      <c r="D126" s="708"/>
      <c r="E126" s="708"/>
      <c r="F126" s="1465"/>
      <c r="G126" s="1465"/>
      <c r="H126" s="1465"/>
      <c r="I126" s="1465"/>
      <c r="J126" s="1465"/>
      <c r="K126" s="708"/>
      <c r="L126" s="1481"/>
      <c r="M126" s="1457"/>
      <c r="N126" s="708"/>
      <c r="O126" s="1444"/>
    </row>
    <row r="127" spans="2:15">
      <c r="B127" s="1443"/>
      <c r="C127" s="260">
        <v>14</v>
      </c>
      <c r="D127" s="1447" t="s">
        <v>706</v>
      </c>
      <c r="E127" s="1447"/>
      <c r="F127" s="1448"/>
      <c r="G127" s="1449"/>
      <c r="H127" s="1449"/>
      <c r="I127" s="1449"/>
      <c r="J127" s="1449"/>
      <c r="K127" s="1449"/>
      <c r="L127" s="1449"/>
      <c r="M127" s="1450"/>
      <c r="N127" s="1437">
        <v>0</v>
      </c>
      <c r="O127" s="1444"/>
    </row>
    <row r="128" spans="2:15" ht="3.75" customHeight="1">
      <c r="B128" s="1443"/>
      <c r="C128" s="1225"/>
      <c r="D128" s="708"/>
      <c r="E128" s="708"/>
      <c r="F128" s="1226"/>
      <c r="G128" s="708"/>
      <c r="H128" s="708"/>
      <c r="I128" s="708"/>
      <c r="J128" s="708"/>
      <c r="K128" s="708"/>
      <c r="L128" s="708"/>
      <c r="M128" s="1457"/>
      <c r="N128" s="708"/>
      <c r="O128" s="1444"/>
    </row>
    <row r="129" spans="2:15">
      <c r="B129" s="1443"/>
      <c r="C129" s="1225"/>
      <c r="D129" s="1850" t="s">
        <v>650</v>
      </c>
      <c r="E129" s="1850"/>
      <c r="F129" s="1850"/>
      <c r="G129" s="1850"/>
      <c r="H129" s="1850"/>
      <c r="I129" s="1850"/>
      <c r="J129" s="1850"/>
      <c r="K129" s="1850"/>
      <c r="L129" s="1850"/>
      <c r="M129" s="1850"/>
      <c r="N129" s="1226"/>
      <c r="O129" s="1444"/>
    </row>
    <row r="130" spans="2:15" ht="7.5" customHeight="1">
      <c r="B130" s="1443"/>
      <c r="C130" s="1225"/>
      <c r="D130" s="1463"/>
      <c r="E130" s="1463"/>
      <c r="F130" s="1463"/>
      <c r="G130" s="1463"/>
      <c r="H130" s="1463"/>
      <c r="I130" s="1463"/>
      <c r="J130" s="1463"/>
      <c r="K130" s="1463"/>
      <c r="L130" s="1463"/>
      <c r="M130" s="1463"/>
      <c r="N130" s="1463"/>
      <c r="O130" s="1444"/>
    </row>
    <row r="131" spans="2:15">
      <c r="B131" s="1443"/>
      <c r="C131" s="1225"/>
      <c r="D131" s="1225"/>
      <c r="E131" s="1225"/>
      <c r="F131" s="2295"/>
      <c r="G131" s="2295"/>
      <c r="H131" s="2295"/>
      <c r="I131" s="2295"/>
      <c r="J131" s="2295"/>
      <c r="K131" s="2295"/>
      <c r="L131" s="2295"/>
      <c r="M131" s="2295"/>
      <c r="N131" s="1225"/>
      <c r="O131" s="1444"/>
    </row>
    <row r="132" spans="2:15">
      <c r="B132" s="1443"/>
      <c r="C132" s="1225"/>
      <c r="D132" s="1225"/>
      <c r="E132" s="1225"/>
      <c r="F132" s="1225"/>
      <c r="G132" s="1225"/>
      <c r="H132" s="1465"/>
      <c r="I132" s="1465"/>
      <c r="J132" s="1465"/>
      <c r="K132" s="1465"/>
      <c r="L132" s="1465"/>
      <c r="M132" s="1465"/>
      <c r="N132" s="1225"/>
      <c r="O132" s="1444"/>
    </row>
    <row r="133" spans="2:15">
      <c r="B133" s="1443"/>
      <c r="C133" s="260">
        <v>15</v>
      </c>
      <c r="D133" s="1447" t="s">
        <v>728</v>
      </c>
      <c r="E133" s="1447"/>
      <c r="F133" s="1448"/>
      <c r="G133" s="1449"/>
      <c r="H133" s="1449"/>
      <c r="I133" s="1449"/>
      <c r="J133" s="1449"/>
      <c r="K133" s="1449"/>
      <c r="L133" s="1449"/>
      <c r="M133" s="1450"/>
      <c r="N133" s="1437">
        <v>0</v>
      </c>
      <c r="O133" s="1444"/>
    </row>
    <row r="134" spans="2:15" ht="3.75" customHeight="1">
      <c r="B134" s="1443"/>
      <c r="C134" s="1225"/>
      <c r="D134" s="708"/>
      <c r="E134" s="708"/>
      <c r="F134" s="1226"/>
      <c r="G134" s="708"/>
      <c r="H134" s="708"/>
      <c r="I134" s="708"/>
      <c r="J134" s="708"/>
      <c r="K134" s="708"/>
      <c r="L134" s="708"/>
      <c r="M134" s="1457"/>
      <c r="N134" s="708"/>
      <c r="O134" s="1444"/>
    </row>
    <row r="135" spans="2:15" ht="30" customHeight="1">
      <c r="B135" s="1443"/>
      <c r="C135" s="1225"/>
      <c r="D135" s="2287" t="s">
        <v>651</v>
      </c>
      <c r="E135" s="2287"/>
      <c r="F135" s="2287"/>
      <c r="G135" s="2287"/>
      <c r="H135" s="2287"/>
      <c r="I135" s="2287"/>
      <c r="J135" s="2287"/>
      <c r="K135" s="2287"/>
      <c r="L135" s="2287"/>
      <c r="M135" s="2287"/>
      <c r="N135" s="1226"/>
      <c r="O135" s="1444"/>
    </row>
    <row r="136" spans="2:15" ht="15" customHeight="1" thickBot="1">
      <c r="B136" s="1473"/>
      <c r="C136" s="1507"/>
      <c r="D136" s="1507"/>
      <c r="E136" s="1507"/>
      <c r="F136" s="1507"/>
      <c r="G136" s="1507"/>
      <c r="H136" s="1507"/>
      <c r="I136" s="1507"/>
      <c r="J136" s="1507"/>
      <c r="K136" s="1507"/>
      <c r="L136" s="1507"/>
      <c r="M136" s="1507"/>
      <c r="N136" s="1507"/>
      <c r="O136" s="1478"/>
    </row>
    <row r="137" spans="2:15" ht="9" customHeight="1">
      <c r="B137" s="1440"/>
      <c r="C137" s="1441"/>
      <c r="D137" s="1441"/>
      <c r="E137" s="1441"/>
      <c r="F137" s="1441"/>
      <c r="G137" s="1441"/>
      <c r="H137" s="1441"/>
      <c r="I137" s="1441"/>
      <c r="J137" s="1441"/>
      <c r="K137" s="1441"/>
      <c r="L137" s="1441"/>
      <c r="M137" s="1441"/>
      <c r="N137" s="1441"/>
      <c r="O137" s="1442"/>
    </row>
    <row r="138" spans="2:15" ht="18.5">
      <c r="B138" s="1443"/>
      <c r="C138" s="1900" t="s">
        <v>1094</v>
      </c>
      <c r="D138" s="1900"/>
      <c r="E138" s="1900"/>
      <c r="F138" s="1900"/>
      <c r="G138" s="1900"/>
      <c r="H138" s="1900"/>
      <c r="I138" s="1900"/>
      <c r="J138" s="1900"/>
      <c r="K138" s="1900"/>
      <c r="L138" s="1900"/>
      <c r="M138" s="1900"/>
      <c r="N138" s="1170"/>
      <c r="O138" s="1444"/>
    </row>
    <row r="139" spans="2:15">
      <c r="B139" s="1443"/>
      <c r="C139" s="1490"/>
      <c r="D139" s="1490"/>
      <c r="E139" s="1490"/>
      <c r="F139" s="1490"/>
      <c r="G139" s="1490"/>
      <c r="H139" s="1490"/>
      <c r="I139" s="1490"/>
      <c r="J139" s="1490"/>
      <c r="K139" s="1490"/>
      <c r="L139" s="1490"/>
      <c r="M139" s="1490"/>
      <c r="N139" s="1490"/>
      <c r="O139" s="1444"/>
    </row>
    <row r="140" spans="2:15">
      <c r="B140" s="1443"/>
      <c r="C140" s="831"/>
      <c r="D140" s="1456" t="s">
        <v>1</v>
      </c>
      <c r="E140" s="1140"/>
      <c r="F140" s="1140"/>
      <c r="G140" s="1139" t="str">
        <f>IF('1A'!G130="","Enter Project Name on Form 1A",'1A'!G130)</f>
        <v>Enter Project Name on Form 1A</v>
      </c>
      <c r="H140" s="1139"/>
      <c r="I140" s="1139"/>
      <c r="J140" s="1139"/>
      <c r="K140" s="1139"/>
      <c r="L140" s="1139"/>
      <c r="M140" s="1139"/>
      <c r="N140" s="1140"/>
      <c r="O140" s="1444"/>
    </row>
    <row r="141" spans="2:15" ht="30" customHeight="1">
      <c r="B141" s="1443"/>
      <c r="C141" s="1456"/>
      <c r="D141" s="1456"/>
      <c r="E141" s="1456"/>
      <c r="F141" s="1456"/>
      <c r="G141" s="1456"/>
      <c r="H141" s="1456"/>
      <c r="I141" s="1456"/>
      <c r="J141" s="1456"/>
      <c r="K141" s="1456"/>
      <c r="L141" s="1456"/>
      <c r="M141" s="1445"/>
      <c r="N141" s="1446" t="s">
        <v>570</v>
      </c>
      <c r="O141" s="1444"/>
    </row>
    <row r="142" spans="2:15">
      <c r="B142" s="1443"/>
      <c r="C142" s="1225"/>
      <c r="D142" s="1463"/>
      <c r="E142" s="1463"/>
      <c r="F142" s="1463"/>
      <c r="G142" s="1463"/>
      <c r="H142" s="1463"/>
      <c r="I142" s="1463"/>
      <c r="J142" s="1463"/>
      <c r="K142" s="1463"/>
      <c r="L142" s="1463"/>
      <c r="M142" s="1463"/>
      <c r="N142" s="1463"/>
      <c r="O142" s="1444"/>
    </row>
    <row r="143" spans="2:15">
      <c r="B143" s="1443"/>
      <c r="C143" s="260">
        <v>16</v>
      </c>
      <c r="D143" s="1447" t="s">
        <v>729</v>
      </c>
      <c r="E143" s="1447"/>
      <c r="F143" s="1448"/>
      <c r="G143" s="1449"/>
      <c r="H143" s="1449"/>
      <c r="I143" s="1449"/>
      <c r="J143" s="1449"/>
      <c r="K143" s="1449"/>
      <c r="L143" s="1449"/>
      <c r="M143" s="1450"/>
      <c r="N143" s="1437">
        <v>0</v>
      </c>
      <c r="O143" s="1444"/>
    </row>
    <row r="144" spans="2:15" ht="3.75" customHeight="1">
      <c r="B144" s="1443"/>
      <c r="C144" s="1225"/>
      <c r="D144" s="708"/>
      <c r="E144" s="708"/>
      <c r="F144" s="1226"/>
      <c r="G144" s="708"/>
      <c r="H144" s="708"/>
      <c r="I144" s="708"/>
      <c r="J144" s="708"/>
      <c r="K144" s="708"/>
      <c r="L144" s="708"/>
      <c r="M144" s="1457"/>
      <c r="N144" s="708"/>
      <c r="O144" s="1444"/>
    </row>
    <row r="145" spans="2:15" ht="30" customHeight="1">
      <c r="B145" s="1443"/>
      <c r="C145" s="1225"/>
      <c r="D145" s="2287" t="s">
        <v>652</v>
      </c>
      <c r="E145" s="2287"/>
      <c r="F145" s="2287"/>
      <c r="G145" s="2287"/>
      <c r="H145" s="2287"/>
      <c r="I145" s="2287"/>
      <c r="J145" s="2287"/>
      <c r="K145" s="2287"/>
      <c r="L145" s="2287"/>
      <c r="M145" s="2287"/>
      <c r="N145" s="1226"/>
      <c r="O145" s="1444"/>
    </row>
    <row r="146" spans="2:15" ht="7.5" customHeight="1">
      <c r="B146" s="1443"/>
      <c r="C146" s="1225"/>
      <c r="D146" s="1463"/>
      <c r="E146" s="1463"/>
      <c r="F146" s="1463"/>
      <c r="G146" s="1463"/>
      <c r="H146" s="1463"/>
      <c r="I146" s="1463"/>
      <c r="J146" s="1463"/>
      <c r="K146" s="1463"/>
      <c r="L146" s="1463"/>
      <c r="M146" s="1463"/>
      <c r="N146" s="1463"/>
      <c r="O146" s="1444"/>
    </row>
    <row r="147" spans="2:15">
      <c r="B147" s="1443"/>
      <c r="C147" s="1225"/>
      <c r="D147" s="1225"/>
      <c r="E147" s="1225"/>
      <c r="F147" s="1465"/>
      <c r="G147" s="1493" t="s">
        <v>653</v>
      </c>
      <c r="H147" s="1225"/>
      <c r="I147" s="1465"/>
      <c r="J147" s="1465"/>
      <c r="K147" s="1465"/>
      <c r="L147" s="1465"/>
      <c r="M147" s="1468"/>
      <c r="N147" s="1465"/>
      <c r="O147" s="1444"/>
    </row>
    <row r="148" spans="2:15">
      <c r="B148" s="1443"/>
      <c r="C148" s="1225"/>
      <c r="D148" s="1225"/>
      <c r="E148" s="1225"/>
      <c r="F148" s="1465"/>
      <c r="G148" s="1757"/>
      <c r="H148" s="1465" t="s">
        <v>654</v>
      </c>
      <c r="I148" s="1465"/>
      <c r="J148" s="1465"/>
      <c r="K148" s="1465"/>
      <c r="L148" s="1465"/>
      <c r="M148" s="1468"/>
      <c r="N148" s="1465"/>
      <c r="O148" s="1444"/>
    </row>
    <row r="149" spans="2:15">
      <c r="B149" s="1443"/>
      <c r="C149" s="1225"/>
      <c r="D149" s="1225"/>
      <c r="E149" s="1225"/>
      <c r="F149" s="1465"/>
      <c r="G149" s="1757"/>
      <c r="H149" s="1465" t="s">
        <v>655</v>
      </c>
      <c r="I149" s="1465"/>
      <c r="J149" s="1465"/>
      <c r="K149" s="1465"/>
      <c r="L149" s="1465"/>
      <c r="M149" s="1468"/>
      <c r="N149" s="1465"/>
      <c r="O149" s="1444"/>
    </row>
    <row r="150" spans="2:15">
      <c r="B150" s="1443"/>
      <c r="C150" s="1225"/>
      <c r="D150" s="1225"/>
      <c r="E150" s="1225"/>
      <c r="F150" s="1465"/>
      <c r="G150" s="1757"/>
      <c r="H150" s="1465" t="s">
        <v>656</v>
      </c>
      <c r="I150" s="1465"/>
      <c r="J150" s="1465"/>
      <c r="K150" s="1465"/>
      <c r="L150" s="1465"/>
      <c r="M150" s="1468"/>
      <c r="N150" s="1465"/>
      <c r="O150" s="1444"/>
    </row>
    <row r="151" spans="2:15">
      <c r="B151" s="1443"/>
      <c r="C151" s="1225"/>
      <c r="D151" s="1225"/>
      <c r="E151" s="1225"/>
      <c r="F151" s="1465"/>
      <c r="G151" s="1757"/>
      <c r="H151" s="1456" t="s">
        <v>657</v>
      </c>
      <c r="I151" s="1465"/>
      <c r="J151" s="1465"/>
      <c r="K151" s="1465"/>
      <c r="L151" s="1465"/>
      <c r="M151" s="1468"/>
      <c r="N151" s="1465"/>
      <c r="O151" s="1444"/>
    </row>
    <row r="152" spans="2:15" ht="7.5" customHeight="1" thickBot="1">
      <c r="B152" s="1443"/>
      <c r="C152" s="1225"/>
      <c r="D152" s="1225"/>
      <c r="E152" s="1225"/>
      <c r="F152" s="1484"/>
      <c r="G152" s="1508"/>
      <c r="H152" s="1508"/>
      <c r="I152" s="1508"/>
      <c r="J152" s="1508"/>
      <c r="K152" s="1508"/>
      <c r="L152" s="1508"/>
      <c r="M152" s="1225"/>
      <c r="N152" s="1225"/>
      <c r="O152" s="1444"/>
    </row>
    <row r="153" spans="2:15" ht="16.5" thickTop="1" thickBot="1">
      <c r="B153" s="1443"/>
      <c r="C153" s="1509"/>
      <c r="D153" s="2302" t="s">
        <v>658</v>
      </c>
      <c r="E153" s="2303"/>
      <c r="F153" s="2303"/>
      <c r="G153" s="2303"/>
      <c r="H153" s="2303"/>
      <c r="I153" s="2303"/>
      <c r="J153" s="2303"/>
      <c r="K153" s="2303"/>
      <c r="L153" s="2303"/>
      <c r="M153" s="2304"/>
      <c r="N153" s="1510">
        <f>N18+N24+N30+N53+N64+N80+N93+N99+N103+N107+N113+N119+N123+N127+N133+N143</f>
        <v>0</v>
      </c>
      <c r="O153" s="1444"/>
    </row>
    <row r="154" spans="2:15" ht="9" customHeight="1" thickBot="1">
      <c r="B154" s="1473"/>
      <c r="C154" s="1474"/>
      <c r="D154" s="1474"/>
      <c r="E154" s="1474"/>
      <c r="F154" s="1474"/>
      <c r="G154" s="1474"/>
      <c r="H154" s="1474"/>
      <c r="I154" s="1474"/>
      <c r="J154" s="1474"/>
      <c r="K154" s="1474"/>
      <c r="L154" s="1474"/>
      <c r="M154" s="1474"/>
      <c r="N154" s="1474"/>
      <c r="O154" s="1478"/>
    </row>
  </sheetData>
  <sheetProtection password="9F6B" sheet="1" objects="1" scenarios="1" formatCells="0" formatColumns="0" formatRows="0"/>
  <customSheetViews>
    <customSheetView guid="{1A40067C-0AC1-4C99-AB38-50E48336F373}" showGridLines="0">
      <selection activeCell="S3" sqref="S3"/>
      <rowBreaks count="2" manualBreakCount="2">
        <brk id="74" min="1" max="14" man="1"/>
        <brk id="136" min="1" max="14" man="1"/>
      </rowBreaks>
      <pageMargins left="0.7" right="0.7" top="0.75" bottom="0.75" header="0.3" footer="0.3"/>
      <pageSetup scale="81" fitToHeight="3" orientation="portrait" r:id="rId1"/>
      <headerFooter>
        <oddFooter>&amp;LForm 11B
4%/Bond LIHTC Scoring Synopsis&amp;CCFA Forms&amp;REdition: 2015
Version: 1.1</oddFooter>
      </headerFooter>
    </customSheetView>
  </customSheetViews>
  <mergeCells count="38">
    <mergeCell ref="D153:M153"/>
    <mergeCell ref="C138:M138"/>
    <mergeCell ref="F44:M44"/>
    <mergeCell ref="D20:M20"/>
    <mergeCell ref="D26:M26"/>
    <mergeCell ref="D32:M32"/>
    <mergeCell ref="F40:M40"/>
    <mergeCell ref="F22:M22"/>
    <mergeCell ref="F28:G28"/>
    <mergeCell ref="F36:M36"/>
    <mergeCell ref="D121:M121"/>
    <mergeCell ref="D125:M125"/>
    <mergeCell ref="K89:L89"/>
    <mergeCell ref="F57:M57"/>
    <mergeCell ref="F68:M68"/>
    <mergeCell ref="J71:K71"/>
    <mergeCell ref="J72:K72"/>
    <mergeCell ref="J73:K73"/>
    <mergeCell ref="F84:M84"/>
    <mergeCell ref="K87:L87"/>
    <mergeCell ref="K88:L88"/>
    <mergeCell ref="C76:M76"/>
    <mergeCell ref="D135:M135"/>
    <mergeCell ref="D145:M145"/>
    <mergeCell ref="D55:M55"/>
    <mergeCell ref="D66:M66"/>
    <mergeCell ref="D82:M82"/>
    <mergeCell ref="D95:M95"/>
    <mergeCell ref="D101:M101"/>
    <mergeCell ref="F131:M131"/>
    <mergeCell ref="K91:L91"/>
    <mergeCell ref="F97:G97"/>
    <mergeCell ref="F111:M111"/>
    <mergeCell ref="F117:M117"/>
    <mergeCell ref="D105:M105"/>
    <mergeCell ref="D129:M129"/>
    <mergeCell ref="D109:M109"/>
    <mergeCell ref="D115:M115"/>
  </mergeCells>
  <conditionalFormatting sqref="G148:G151">
    <cfRule type="cellIs" dxfId="0" priority="1" operator="equal">
      <formula>"X"</formula>
    </cfRule>
  </conditionalFormatting>
  <dataValidations disablePrompts="1" count="13">
    <dataValidation type="list" allowBlank="1" showInputMessage="1" showErrorMessage="1" sqref="F22:M22">
      <formula1>LIH_Commit</formula1>
    </dataValidation>
    <dataValidation type="list" allowBlank="1" showInputMessage="1" showErrorMessage="1" sqref="F28:G28">
      <formula1>Years</formula1>
    </dataValidation>
    <dataValidation type="list" allowBlank="1" showInputMessage="1" showErrorMessage="1" sqref="F36:M36">
      <formula1>PriorityPopulations10</formula1>
    </dataValidation>
    <dataValidation type="list" allowBlank="1" showInputMessage="1" showErrorMessage="1" sqref="F40:M40">
      <formula1>PriorityPopulations20</formula1>
    </dataValidation>
    <dataValidation type="list" allowBlank="1" showInputMessage="1" showErrorMessage="1" sqref="F44:M44">
      <formula1>senior_housing_10</formula1>
    </dataValidation>
    <dataValidation type="list" allowBlank="1" showInputMessage="1" showErrorMessage="1" sqref="G47:G51 G148:G151">
      <formula1>"X"</formula1>
    </dataValidation>
    <dataValidation type="list" allowBlank="1" showInputMessage="1" showErrorMessage="1" sqref="F57:M57">
      <formula1>Project_Based_Rental_Assistance</formula1>
    </dataValidation>
    <dataValidation type="list" allowBlank="1" showInputMessage="1" showErrorMessage="1" sqref="F68:M68">
      <formula1>leveraging_public_resources_10</formula1>
    </dataValidation>
    <dataValidation type="list" allowBlank="1" showInputMessage="1" showErrorMessage="1" sqref="F84:M84">
      <formula1>leveraging_taxable_bonds_7</formula1>
    </dataValidation>
    <dataValidation type="list" allowBlank="1" showInputMessage="1" showErrorMessage="1" sqref="F97:G97">
      <formula1>DevFees</formula1>
    </dataValidation>
    <dataValidation type="list" allowBlank="1" showInputMessage="1" showErrorMessage="1" sqref="F111:M111">
      <formula1>property_type_10</formula1>
    </dataValidation>
    <dataValidation type="list" allowBlank="1" showInputMessage="1" showErrorMessage="1" sqref="F117:M117">
      <formula1>Location_eff</formula1>
    </dataValidation>
    <dataValidation type="list" allowBlank="1" showInputMessage="1" showErrorMessage="1" sqref="F131:M131">
      <formula1>NP_Sponsor_4_Perc</formula1>
    </dataValidation>
  </dataValidations>
  <pageMargins left="0.7" right="0.7" top="0.75" bottom="0.75" header="0.3" footer="0.3"/>
  <pageSetup scale="81" fitToHeight="3" orientation="portrait" r:id="rId2"/>
  <headerFooter>
    <oddFooter>&amp;LForm 11B
4%/Bond LIHTC Scoring Synopsis&amp;CCFA Forms&amp;REdition: 2015
Version: 1.1</oddFooter>
  </headerFooter>
  <rowBreaks count="2" manualBreakCount="2">
    <brk id="74" min="1" max="14" man="1"/>
    <brk id="136" min="1" max="14" man="1"/>
  </rowBreaks>
  <drawing r:id="rId3"/>
</worksheet>
</file>

<file path=xl/worksheets/sheet35.xml><?xml version="1.0" encoding="utf-8"?>
<worksheet xmlns="http://schemas.openxmlformats.org/spreadsheetml/2006/main" xmlns:r="http://schemas.openxmlformats.org/officeDocument/2006/relationships">
  <sheetPr>
    <tabColor rgb="FF92D050"/>
    <pageSetUpPr fitToPage="1"/>
  </sheetPr>
  <dimension ref="A1"/>
  <sheetViews>
    <sheetView showGridLines="0" topLeftCell="A18" zoomScaleNormal="100" workbookViewId="0">
      <selection activeCell="P19" sqref="P19"/>
    </sheetView>
  </sheetViews>
  <sheetFormatPr defaultRowHeight="14.5"/>
  <sheetData/>
  <sheetProtection password="9F6B" sheet="1" objects="1" scenarios="1"/>
  <customSheetViews>
    <customSheetView guid="{1A40067C-0AC1-4C99-AB38-50E48336F373}" showGridLines="0" fitToPage="1" topLeftCell="A18">
      <selection activeCell="P19" sqref="P19"/>
      <pageMargins left="0.25" right="0.25" top="0.75" bottom="0.75" header="0.3" footer="0.3"/>
      <pageSetup scale="92" orientation="portrait" r:id="rId1"/>
    </customSheetView>
  </customSheetViews>
  <pageMargins left="0.25" right="0.25" top="0.75" bottom="0.75" header="0.3" footer="0.3"/>
  <pageSetup scale="92"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886c73ab09eeb714c03c25c5e45963c5">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14dfbd3ba1cc6ec88b55c9d6abe23fb6"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Props1.xml><?xml version="1.0" encoding="utf-8"?>
<ds:datastoreItem xmlns:ds="http://schemas.openxmlformats.org/officeDocument/2006/customXml" ds:itemID="{02B9275B-BA54-4A6E-A796-4AB5EB5F1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3.xml><?xml version="1.0" encoding="utf-8"?>
<ds:datastoreItem xmlns:ds="http://schemas.openxmlformats.org/officeDocument/2006/customXml" ds:itemID="{C088124F-3F6E-46A5-ADA0-2AB11E915610}">
  <ds:schemaRefs>
    <ds:schemaRef ds:uri="59db5950-9a61-4c09-b3e2-fe6d472fba04"/>
    <ds:schemaRef ds:uri="http://schemas.microsoft.com/office/2006/documentManagement/types"/>
    <ds:schemaRef ds:uri="http://purl.org/dc/terms/"/>
    <ds:schemaRef ds:uri="http://schemas.microsoft.com/office/2006/metadata/properties"/>
    <ds:schemaRef ds:uri="http://schemas.microsoft.com/sharepoint/v3"/>
    <ds:schemaRef ds:uri="http://www.w3.org/XML/1998/namespace"/>
    <ds:schemaRef ds:uri="http://purl.org/dc/elements/1.1/"/>
    <ds:schemaRef ds:uri="http://schemas.microsoft.com/office/infopath/2007/PartnerControls"/>
    <ds:schemaRef ds:uri="http://schemas.openxmlformats.org/package/2006/metadata/core-properties"/>
    <ds:schemaRef ds:uri="63979cc8-f6b2-4ee6-8bed-630b6048d16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72</vt:i4>
      </vt:variant>
    </vt:vector>
  </HeadingPairs>
  <TitlesOfParts>
    <vt:vector size="107" baseType="lpstr">
      <vt:lpstr>PopTypes_Dropdown</vt:lpstr>
      <vt:lpstr>1A</vt:lpstr>
      <vt:lpstr>1B</vt:lpstr>
      <vt:lpstr>2A</vt:lpstr>
      <vt:lpstr>2B</vt:lpstr>
      <vt:lpstr>ESDS-Lookup-Table</vt:lpstr>
      <vt:lpstr>3</vt:lpstr>
      <vt:lpstr>5</vt:lpstr>
      <vt:lpstr>6A</vt:lpstr>
      <vt:lpstr>6B</vt:lpstr>
      <vt:lpstr>6E</vt:lpstr>
      <vt:lpstr>7A</vt:lpstr>
      <vt:lpstr>8A</vt:lpstr>
      <vt:lpstr>8B</vt:lpstr>
      <vt:lpstr>8C</vt:lpstr>
      <vt:lpstr>8D</vt:lpstr>
      <vt:lpstr>8E</vt:lpstr>
      <vt:lpstr>8E(2)</vt:lpstr>
      <vt:lpstr>8F</vt:lpstr>
      <vt:lpstr>9A</vt:lpstr>
      <vt:lpstr>9B</vt:lpstr>
      <vt:lpstr>9C</vt:lpstr>
      <vt:lpstr>9D</vt:lpstr>
      <vt:lpstr>9E</vt:lpstr>
      <vt:lpstr>HTF ROLLUP</vt:lpstr>
      <vt:lpstr>LIHTC_Dropdowns</vt:lpstr>
      <vt:lpstr>Sheet1</vt:lpstr>
      <vt:lpstr> 2C NA</vt:lpstr>
      <vt:lpstr>4 NA </vt:lpstr>
      <vt:lpstr>6C NA</vt:lpstr>
      <vt:lpstr>6D NA</vt:lpstr>
      <vt:lpstr>7B NA</vt:lpstr>
      <vt:lpstr>11A NA</vt:lpstr>
      <vt:lpstr>11B NA</vt:lpstr>
      <vt:lpstr>Definitions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Incomes_4_Perc</vt:lpstr>
      <vt:lpstr>job_centers</vt:lpstr>
      <vt:lpstr>KC_HTF</vt:lpstr>
      <vt:lpstr>KC_only</vt:lpstr>
      <vt:lpstr>KC_OppArea</vt:lpstr>
      <vt:lpstr>leveraging_public_resources_10</vt:lpstr>
      <vt:lpstr>leveraging_taxable_bonds_7</vt:lpstr>
      <vt:lpstr>LIH_Commit</vt:lpstr>
      <vt:lpstr>LIH40percent</vt:lpstr>
      <vt:lpstr>LIH50percent</vt:lpstr>
      <vt:lpstr>LIH60percent</vt:lpstr>
      <vt:lpstr>local_funding_counties</vt:lpstr>
      <vt:lpstr>local_funding_sources</vt:lpstr>
      <vt:lpstr>local_funding_types</vt:lpstr>
      <vt:lpstr>Location_eff</vt:lpstr>
      <vt:lpstr>lower_income</vt:lpstr>
      <vt:lpstr>NP_Sponsor</vt:lpstr>
      <vt:lpstr>NP_Sponsor_4_Perc</vt:lpstr>
      <vt:lpstr>PBRA_units</vt:lpstr>
      <vt:lpstr>Population_Types</vt:lpstr>
      <vt:lpstr>' 2C NA'!Print_Area</vt:lpstr>
      <vt:lpstr>'11A NA'!Print_Area</vt:lpstr>
      <vt:lpstr>'11B NA'!Print_Area</vt:lpstr>
      <vt:lpstr>'1A'!Print_Area</vt:lpstr>
      <vt:lpstr>'1B'!Print_Area</vt:lpstr>
      <vt:lpstr>'2A'!Print_Area</vt:lpstr>
      <vt:lpstr>'2B'!Print_Area</vt:lpstr>
      <vt:lpstr>'3'!Print_Area</vt:lpstr>
      <vt:lpstr>'4 NA '!Print_Area</vt:lpstr>
      <vt:lpstr>'5'!Print_Area</vt:lpstr>
      <vt:lpstr>'6A'!Print_Area</vt:lpstr>
      <vt:lpstr>'6B'!Print_Area</vt:lpstr>
      <vt:lpstr>'6C NA'!Print_Area</vt:lpstr>
      <vt:lpstr>'6D NA'!Print_Area</vt:lpstr>
      <vt:lpstr>'6E'!Print_Area</vt:lpstr>
      <vt:lpstr>'7A'!Print_Area</vt:lpstr>
      <vt:lpstr>'7B NA'!Print_Area</vt:lpstr>
      <vt:lpstr>'8A'!Print_Area</vt:lpstr>
      <vt:lpstr>'8B'!Print_Area</vt:lpstr>
      <vt:lpstr>'8C'!Print_Area</vt:lpstr>
      <vt:lpstr>'8D'!Print_Area</vt:lpstr>
      <vt:lpstr>'8E'!Print_Area</vt:lpstr>
      <vt:lpstr>'8E(2)'!Print_Area</vt:lpstr>
      <vt:lpstr>'8F'!Print_Area</vt:lpstr>
      <vt:lpstr>'9A'!Print_Area</vt:lpstr>
      <vt:lpstr>'9B'!Print_Area</vt:lpstr>
      <vt:lpstr>'9C'!Print_Area</vt:lpstr>
      <vt:lpstr>'9D'!Print_Area</vt:lpstr>
      <vt:lpstr>'9E'!Print_Area</vt:lpstr>
      <vt:lpstr>Definitions!Print_Area</vt:lpstr>
      <vt:lpstr>'6A'!Print_Titles</vt:lpstr>
      <vt:lpstr>'6B'!Print_Titles</vt:lpstr>
      <vt:lpstr>'6C NA'!Print_Titles</vt:lpstr>
      <vt:lpstr>PriorityPopulations10</vt:lpstr>
      <vt:lpstr>PriorityPopulations20</vt:lpstr>
      <vt:lpstr>Project_Based_Rental_Assistance</vt:lpstr>
      <vt:lpstr>property_type_10</vt:lpstr>
      <vt:lpstr>senior_housing_10</vt:lpstr>
      <vt:lpstr>SpecNeeds20</vt:lpstr>
      <vt:lpstr>TDC_Limit</vt:lpstr>
      <vt:lpstr>Years</vt:lpstr>
      <vt:lpstr>Years_4_Perc</vt:lpstr>
    </vt:vector>
  </TitlesOfParts>
  <Company>Washington State Department of Commerce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msharts</cp:lastModifiedBy>
  <cp:lastPrinted>2015-08-10T20:12:14Z</cp:lastPrinted>
  <dcterms:created xsi:type="dcterms:W3CDTF">2015-05-06T15:11:33Z</dcterms:created>
  <dcterms:modified xsi:type="dcterms:W3CDTF">2016-02-26T00:21:23Z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